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 activeTab="3"/>
  </bookViews>
  <sheets>
    <sheet name="ข้อตกลง" sheetId="2" r:id="rId1"/>
    <sheet name="คำนิยาม" sheetId="18" r:id="rId2"/>
    <sheet name="เป้าหมายข้อตกลง64-รายละเอียด" sheetId="1" r:id="rId3"/>
    <sheet name="เป้าหมายKPIหลัก" sheetId="3" r:id="rId4"/>
    <sheet name="ผู้ใช้น้ำเพิ่ม (รวม)-รายเดือน" sheetId="4" r:id="rId5"/>
    <sheet name="น้ำจำหน่าย-รายเดือน" sheetId="7" r:id="rId6"/>
    <sheet name="ปริมาณน้ำสูญเสีย" sheetId="17" r:id="rId7"/>
    <sheet name="อ.น้ำสูญเสีย" sheetId="8" r:id="rId8"/>
    <sheet name="รายได้" sheetId="9" r:id="rId9"/>
    <sheet name="ค่าใช้จ่าย" sheetId="10" r:id="rId10"/>
    <sheet name="กำไรขาดทุน" sheetId="11" r:id="rId11"/>
    <sheet name="KPI2.1-EBIDA" sheetId="12" r:id="rId12"/>
    <sheet name="KPI2.5-ผู้ใช้น้ำเพิ่มปกติ" sheetId="14" r:id="rId13"/>
    <sheet name="KPI2.6-น้ำสูญเสีย" sheetId="15" r:id="rId14"/>
    <sheet name="ปริมาณน้ำจำหน่าย" sheetId="16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>#N/A</definedName>
    <definedName name="___________DAT5" localSheetId="11">#REF!</definedName>
    <definedName name="___________DAT5" localSheetId="12">#REF!</definedName>
    <definedName name="___________DAT5" localSheetId="13">#REF!</definedName>
    <definedName name="___________DAT5" localSheetId="14">#REF!</definedName>
    <definedName name="___________DAT5" localSheetId="6">#REF!</definedName>
    <definedName name="___________DAT5">#REF!</definedName>
    <definedName name="___________DAT6" localSheetId="11">#REF!</definedName>
    <definedName name="___________DAT6" localSheetId="12">#REF!</definedName>
    <definedName name="___________DAT6" localSheetId="13">#REF!</definedName>
    <definedName name="___________DAT6" localSheetId="14">#REF!</definedName>
    <definedName name="___________DAT6" localSheetId="6">#REF!</definedName>
    <definedName name="___________DAT6">#REF!</definedName>
    <definedName name="__________DAT1" localSheetId="11">#REF!</definedName>
    <definedName name="__________DAT1" localSheetId="12">#REF!</definedName>
    <definedName name="__________DAT1" localSheetId="13">#REF!</definedName>
    <definedName name="__________DAT1" localSheetId="14">#REF!</definedName>
    <definedName name="__________DAT1" localSheetId="6">#REF!</definedName>
    <definedName name="__________DAT1">#REF!</definedName>
    <definedName name="__________DAT10" localSheetId="11">#REF!</definedName>
    <definedName name="__________DAT10" localSheetId="14">#REF!</definedName>
    <definedName name="__________DAT10" localSheetId="6">#REF!</definedName>
    <definedName name="__________DAT10">#REF!</definedName>
    <definedName name="__________DAT11" localSheetId="11">#REF!</definedName>
    <definedName name="__________DAT11" localSheetId="14">#REF!</definedName>
    <definedName name="__________DAT11" localSheetId="6">#REF!</definedName>
    <definedName name="__________DAT11">#REF!</definedName>
    <definedName name="__________DAT12" localSheetId="11">#REF!</definedName>
    <definedName name="__________DAT12" localSheetId="14">#REF!</definedName>
    <definedName name="__________DAT12" localSheetId="6">#REF!</definedName>
    <definedName name="__________DAT12">#REF!</definedName>
    <definedName name="__________DAT13" localSheetId="11">#REF!</definedName>
    <definedName name="__________DAT13" localSheetId="14">#REF!</definedName>
    <definedName name="__________DAT13" localSheetId="6">#REF!</definedName>
    <definedName name="__________DAT13">#REF!</definedName>
    <definedName name="__________DAT2" localSheetId="11">#REF!</definedName>
    <definedName name="__________DAT2" localSheetId="14">#REF!</definedName>
    <definedName name="__________DAT2" localSheetId="6">#REF!</definedName>
    <definedName name="__________DAT2">#REF!</definedName>
    <definedName name="__________DAT3" localSheetId="11">#REF!</definedName>
    <definedName name="__________DAT3" localSheetId="14">#REF!</definedName>
    <definedName name="__________DAT3" localSheetId="6">#REF!</definedName>
    <definedName name="__________DAT3">#REF!</definedName>
    <definedName name="__________DAT4" localSheetId="11">#REF!</definedName>
    <definedName name="__________DAT4" localSheetId="14">#REF!</definedName>
    <definedName name="__________DAT4" localSheetId="6">#REF!</definedName>
    <definedName name="__________DAT4">#REF!</definedName>
    <definedName name="__________DAT5" localSheetId="14">#REF!</definedName>
    <definedName name="__________DAT5" localSheetId="6">#REF!</definedName>
    <definedName name="__________DAT5">#REF!</definedName>
    <definedName name="__________DAT6" localSheetId="14">#REF!</definedName>
    <definedName name="__________DAT6" localSheetId="6">#REF!</definedName>
    <definedName name="__________DAT6">#REF!</definedName>
    <definedName name="__________DAT7" localSheetId="11">#REF!</definedName>
    <definedName name="__________DAT7" localSheetId="14">#REF!</definedName>
    <definedName name="__________DAT7" localSheetId="6">#REF!</definedName>
    <definedName name="__________DAT7">#REF!</definedName>
    <definedName name="__________DAT8" localSheetId="11">#REF!</definedName>
    <definedName name="__________DAT8" localSheetId="14">#REF!</definedName>
    <definedName name="__________DAT8" localSheetId="6">#REF!</definedName>
    <definedName name="__________DAT8">#REF!</definedName>
    <definedName name="__________DAT9" localSheetId="11">#REF!</definedName>
    <definedName name="__________DAT9" localSheetId="14">#REF!</definedName>
    <definedName name="__________DAT9" localSheetId="6">#REF!</definedName>
    <definedName name="__________DAT9">#REF!</definedName>
    <definedName name="_________DAT1" localSheetId="11">#REF!</definedName>
    <definedName name="_________DAT1" localSheetId="14">#REF!</definedName>
    <definedName name="_________DAT1" localSheetId="6">#REF!</definedName>
    <definedName name="_________DAT1">#REF!</definedName>
    <definedName name="_________DAT10" localSheetId="11">#REF!</definedName>
    <definedName name="_________DAT10" localSheetId="14">#REF!</definedName>
    <definedName name="_________DAT10" localSheetId="6">#REF!</definedName>
    <definedName name="_________DAT10">#REF!</definedName>
    <definedName name="_________DAT11" localSheetId="11">#REF!</definedName>
    <definedName name="_________DAT11" localSheetId="14">#REF!</definedName>
    <definedName name="_________DAT11" localSheetId="6">#REF!</definedName>
    <definedName name="_________DAT11">#REF!</definedName>
    <definedName name="_________DAT12" localSheetId="11">#REF!</definedName>
    <definedName name="_________DAT12" localSheetId="14">#REF!</definedName>
    <definedName name="_________DAT12" localSheetId="6">#REF!</definedName>
    <definedName name="_________DAT12">#REF!</definedName>
    <definedName name="_________DAT13" localSheetId="11">#REF!</definedName>
    <definedName name="_________DAT13" localSheetId="14">#REF!</definedName>
    <definedName name="_________DAT13" localSheetId="6">#REF!</definedName>
    <definedName name="_________DAT13">#REF!</definedName>
    <definedName name="_________DAT2" localSheetId="11">#REF!</definedName>
    <definedName name="_________DAT2" localSheetId="14">#REF!</definedName>
    <definedName name="_________DAT2" localSheetId="6">#REF!</definedName>
    <definedName name="_________DAT2">#REF!</definedName>
    <definedName name="_________DAT3" localSheetId="11">#REF!</definedName>
    <definedName name="_________DAT3" localSheetId="14">#REF!</definedName>
    <definedName name="_________DAT3" localSheetId="6">#REF!</definedName>
    <definedName name="_________DAT3">#REF!</definedName>
    <definedName name="_________DAT4" localSheetId="11">#REF!</definedName>
    <definedName name="_________DAT4" localSheetId="14">#REF!</definedName>
    <definedName name="_________DAT4" localSheetId="6">#REF!</definedName>
    <definedName name="_________DAT4">#REF!</definedName>
    <definedName name="_________DAT5" localSheetId="11">#REF!</definedName>
    <definedName name="_________DAT5" localSheetId="14">#REF!</definedName>
    <definedName name="_________DAT5" localSheetId="6">#REF!</definedName>
    <definedName name="_________DAT5">#REF!</definedName>
    <definedName name="_________DAT6" localSheetId="11">#REF!</definedName>
    <definedName name="_________DAT6" localSheetId="14">#REF!</definedName>
    <definedName name="_________DAT6" localSheetId="6">#REF!</definedName>
    <definedName name="_________DAT6">#REF!</definedName>
    <definedName name="_________DAT7" localSheetId="11">#REF!</definedName>
    <definedName name="_________DAT7" localSheetId="14">#REF!</definedName>
    <definedName name="_________DAT7" localSheetId="6">#REF!</definedName>
    <definedName name="_________DAT7">#REF!</definedName>
    <definedName name="_________DAT8" localSheetId="11">#REF!</definedName>
    <definedName name="_________DAT8" localSheetId="14">#REF!</definedName>
    <definedName name="_________DAT8" localSheetId="6">#REF!</definedName>
    <definedName name="_________DAT8">#REF!</definedName>
    <definedName name="_________DAT9" localSheetId="11">#REF!</definedName>
    <definedName name="_________DAT9" localSheetId="14">#REF!</definedName>
    <definedName name="_________DAT9" localSheetId="6">#REF!</definedName>
    <definedName name="_________DAT9">#REF!</definedName>
    <definedName name="________DAT1" localSheetId="11">#REF!</definedName>
    <definedName name="________DAT1" localSheetId="14">#REF!</definedName>
    <definedName name="________DAT1" localSheetId="6">#REF!</definedName>
    <definedName name="________DAT1">#REF!</definedName>
    <definedName name="________DAT10" localSheetId="11">#REF!</definedName>
    <definedName name="________DAT10" localSheetId="14">#REF!</definedName>
    <definedName name="________DAT10" localSheetId="6">#REF!</definedName>
    <definedName name="________DAT10">#REF!</definedName>
    <definedName name="________DAT11" localSheetId="11">#REF!</definedName>
    <definedName name="________DAT11" localSheetId="14">#REF!</definedName>
    <definedName name="________DAT11" localSheetId="6">#REF!</definedName>
    <definedName name="________DAT11">#REF!</definedName>
    <definedName name="________DAT12" localSheetId="11">#REF!</definedName>
    <definedName name="________DAT12" localSheetId="14">#REF!</definedName>
    <definedName name="________DAT12" localSheetId="6">#REF!</definedName>
    <definedName name="________DAT12">#REF!</definedName>
    <definedName name="________DAT13" localSheetId="11">#REF!</definedName>
    <definedName name="________DAT13" localSheetId="14">#REF!</definedName>
    <definedName name="________DAT13" localSheetId="6">#REF!</definedName>
    <definedName name="________DAT13">#REF!</definedName>
    <definedName name="________DAT2" localSheetId="11">#REF!</definedName>
    <definedName name="________DAT2" localSheetId="14">#REF!</definedName>
    <definedName name="________DAT2" localSheetId="6">#REF!</definedName>
    <definedName name="________DAT2">#REF!</definedName>
    <definedName name="________DAT3" localSheetId="11">#REF!</definedName>
    <definedName name="________DAT3" localSheetId="14">#REF!</definedName>
    <definedName name="________DAT3" localSheetId="6">#REF!</definedName>
    <definedName name="________DAT3">#REF!</definedName>
    <definedName name="________DAT4" localSheetId="11">#REF!</definedName>
    <definedName name="________DAT4" localSheetId="14">#REF!</definedName>
    <definedName name="________DAT4" localSheetId="6">#REF!</definedName>
    <definedName name="________DAT4">#REF!</definedName>
    <definedName name="________DAT5" localSheetId="11">#REF!</definedName>
    <definedName name="________DAT5" localSheetId="14">#REF!</definedName>
    <definedName name="________DAT5" localSheetId="6">#REF!</definedName>
    <definedName name="________DAT5">#REF!</definedName>
    <definedName name="________DAT6" localSheetId="11">#REF!</definedName>
    <definedName name="________DAT6" localSheetId="14">#REF!</definedName>
    <definedName name="________DAT6" localSheetId="6">#REF!</definedName>
    <definedName name="________DAT6">#REF!</definedName>
    <definedName name="________DAT7" localSheetId="11">#REF!</definedName>
    <definedName name="________DAT7" localSheetId="14">#REF!</definedName>
    <definedName name="________DAT7" localSheetId="6">#REF!</definedName>
    <definedName name="________DAT7">#REF!</definedName>
    <definedName name="________DAT8" localSheetId="11">#REF!</definedName>
    <definedName name="________DAT8" localSheetId="14">#REF!</definedName>
    <definedName name="________DAT8" localSheetId="6">#REF!</definedName>
    <definedName name="________DAT8">#REF!</definedName>
    <definedName name="________DAT9" localSheetId="11">#REF!</definedName>
    <definedName name="________DAT9" localSheetId="14">#REF!</definedName>
    <definedName name="________DAT9" localSheetId="6">#REF!</definedName>
    <definedName name="________DAT9">#REF!</definedName>
    <definedName name="_______DAT1" localSheetId="14">#REF!</definedName>
    <definedName name="_______DAT1" localSheetId="6">#REF!</definedName>
    <definedName name="_______DAT1">#REF!</definedName>
    <definedName name="_______DAT10" localSheetId="14">#REF!</definedName>
    <definedName name="_______DAT10" localSheetId="6">#REF!</definedName>
    <definedName name="_______DAT10">#REF!</definedName>
    <definedName name="_______DAT11" localSheetId="14">#REF!</definedName>
    <definedName name="_______DAT11" localSheetId="6">#REF!</definedName>
    <definedName name="_______DAT11">#REF!</definedName>
    <definedName name="_______DAT12" localSheetId="14">#REF!</definedName>
    <definedName name="_______DAT12" localSheetId="6">#REF!</definedName>
    <definedName name="_______DAT12">#REF!</definedName>
    <definedName name="_______DAT13" localSheetId="14">#REF!</definedName>
    <definedName name="_______DAT13" localSheetId="6">#REF!</definedName>
    <definedName name="_______DAT13">#REF!</definedName>
    <definedName name="_______DAT2" localSheetId="14">#REF!</definedName>
    <definedName name="_______DAT2" localSheetId="6">#REF!</definedName>
    <definedName name="_______DAT2">#REF!</definedName>
    <definedName name="_______DAT3" localSheetId="14">#REF!</definedName>
    <definedName name="_______DAT3" localSheetId="6">#REF!</definedName>
    <definedName name="_______DAT3">#REF!</definedName>
    <definedName name="_______DAT4" localSheetId="14">#REF!</definedName>
    <definedName name="_______DAT4" localSheetId="6">#REF!</definedName>
    <definedName name="_______DAT4">#REF!</definedName>
    <definedName name="_______DAT5" localSheetId="14">#REF!</definedName>
    <definedName name="_______DAT5" localSheetId="6">#REF!</definedName>
    <definedName name="_______DAT5">#REF!</definedName>
    <definedName name="_______DAT6" localSheetId="14">#REF!</definedName>
    <definedName name="_______DAT6" localSheetId="6">#REF!</definedName>
    <definedName name="_______DAT6">#REF!</definedName>
    <definedName name="_______DAT7" localSheetId="14">#REF!</definedName>
    <definedName name="_______DAT7" localSheetId="6">#REF!</definedName>
    <definedName name="_______DAT7">#REF!</definedName>
    <definedName name="_______DAT8" localSheetId="14">#REF!</definedName>
    <definedName name="_______DAT8" localSheetId="6">#REF!</definedName>
    <definedName name="_______DAT8">#REF!</definedName>
    <definedName name="_______DAT9" localSheetId="14">#REF!</definedName>
    <definedName name="_______DAT9" localSheetId="6">#REF!</definedName>
    <definedName name="_______DAT9">#REF!</definedName>
    <definedName name="______DAT1" localSheetId="11">#REF!</definedName>
    <definedName name="______DAT1" localSheetId="14">#REF!</definedName>
    <definedName name="______DAT1" localSheetId="6">#REF!</definedName>
    <definedName name="______DAT1">#REF!</definedName>
    <definedName name="______DAT10" localSheetId="11">#REF!</definedName>
    <definedName name="______DAT10" localSheetId="14">#REF!</definedName>
    <definedName name="______DAT10" localSheetId="6">#REF!</definedName>
    <definedName name="______DAT10">#REF!</definedName>
    <definedName name="______DAT11" localSheetId="11">#REF!</definedName>
    <definedName name="______DAT11" localSheetId="14">#REF!</definedName>
    <definedName name="______DAT11" localSheetId="6">#REF!</definedName>
    <definedName name="______DAT11">#REF!</definedName>
    <definedName name="______DAT12" localSheetId="11">#REF!</definedName>
    <definedName name="______DAT12" localSheetId="14">#REF!</definedName>
    <definedName name="______DAT12" localSheetId="6">#REF!</definedName>
    <definedName name="______DAT12">#REF!</definedName>
    <definedName name="______DAT13" localSheetId="11">#REF!</definedName>
    <definedName name="______DAT13" localSheetId="14">#REF!</definedName>
    <definedName name="______DAT13" localSheetId="6">#REF!</definedName>
    <definedName name="______DAT13">#REF!</definedName>
    <definedName name="______DAT2" localSheetId="11">#REF!</definedName>
    <definedName name="______DAT2" localSheetId="14">#REF!</definedName>
    <definedName name="______DAT2" localSheetId="6">#REF!</definedName>
    <definedName name="______DAT2">#REF!</definedName>
    <definedName name="______DAT3" localSheetId="11">#REF!</definedName>
    <definedName name="______DAT3" localSheetId="14">#REF!</definedName>
    <definedName name="______DAT3" localSheetId="6">#REF!</definedName>
    <definedName name="______DAT3">#REF!</definedName>
    <definedName name="______DAT4" localSheetId="11">#REF!</definedName>
    <definedName name="______DAT4" localSheetId="14">#REF!</definedName>
    <definedName name="______DAT4" localSheetId="6">#REF!</definedName>
    <definedName name="______DAT4">#REF!</definedName>
    <definedName name="______DAT5" localSheetId="11">#REF!</definedName>
    <definedName name="______DAT5" localSheetId="14">#REF!</definedName>
    <definedName name="______DAT5" localSheetId="6">#REF!</definedName>
    <definedName name="______DAT5">#REF!</definedName>
    <definedName name="______DAT6" localSheetId="11">#REF!</definedName>
    <definedName name="______DAT6" localSheetId="14">#REF!</definedName>
    <definedName name="______DAT6" localSheetId="6">#REF!</definedName>
    <definedName name="______DAT6">#REF!</definedName>
    <definedName name="______DAT7" localSheetId="11">#REF!</definedName>
    <definedName name="______DAT7" localSheetId="14">#REF!</definedName>
    <definedName name="______DAT7" localSheetId="6">#REF!</definedName>
    <definedName name="______DAT7">#REF!</definedName>
    <definedName name="______DAT8" localSheetId="11">#REF!</definedName>
    <definedName name="______DAT8" localSheetId="14">#REF!</definedName>
    <definedName name="______DAT8" localSheetId="6">#REF!</definedName>
    <definedName name="______DAT8">#REF!</definedName>
    <definedName name="______DAT9" localSheetId="11">#REF!</definedName>
    <definedName name="______DAT9" localSheetId="14">#REF!</definedName>
    <definedName name="______DAT9" localSheetId="6">#REF!</definedName>
    <definedName name="______DAT9">#REF!</definedName>
    <definedName name="_____DAT1" localSheetId="14">#REF!</definedName>
    <definedName name="_____DAT1" localSheetId="6">#REF!</definedName>
    <definedName name="_____DAT1">#REF!</definedName>
    <definedName name="_____DAT10" localSheetId="14">#REF!</definedName>
    <definedName name="_____DAT10" localSheetId="6">#REF!</definedName>
    <definedName name="_____DAT10">#REF!</definedName>
    <definedName name="_____DAT11" localSheetId="14">#REF!</definedName>
    <definedName name="_____DAT11" localSheetId="6">#REF!</definedName>
    <definedName name="_____DAT11">#REF!</definedName>
    <definedName name="_____DAT12" localSheetId="14">#REF!</definedName>
    <definedName name="_____DAT12" localSheetId="6">#REF!</definedName>
    <definedName name="_____DAT12">#REF!</definedName>
    <definedName name="_____DAT13" localSheetId="14">#REF!</definedName>
    <definedName name="_____DAT13" localSheetId="6">#REF!</definedName>
    <definedName name="_____DAT13">#REF!</definedName>
    <definedName name="_____DAT2" localSheetId="14">#REF!</definedName>
    <definedName name="_____DAT2" localSheetId="6">#REF!</definedName>
    <definedName name="_____DAT2">#REF!</definedName>
    <definedName name="_____DAT3" localSheetId="14">#REF!</definedName>
    <definedName name="_____DAT3" localSheetId="6">#REF!</definedName>
    <definedName name="_____DAT3">#REF!</definedName>
    <definedName name="_____DAT4" localSheetId="14">#REF!</definedName>
    <definedName name="_____DAT4" localSheetId="6">#REF!</definedName>
    <definedName name="_____DAT4">#REF!</definedName>
    <definedName name="_____DAT5" localSheetId="14">#REF!</definedName>
    <definedName name="_____DAT5" localSheetId="6">#REF!</definedName>
    <definedName name="_____DAT5">#REF!</definedName>
    <definedName name="_____DAT6" localSheetId="14">#REF!</definedName>
    <definedName name="_____DAT6" localSheetId="6">#REF!</definedName>
    <definedName name="_____DAT6">#REF!</definedName>
    <definedName name="_____DAT7" localSheetId="14">#REF!</definedName>
    <definedName name="_____DAT7" localSheetId="6">#REF!</definedName>
    <definedName name="_____DAT7">#REF!</definedName>
    <definedName name="_____DAT8" localSheetId="14">#REF!</definedName>
    <definedName name="_____DAT8" localSheetId="6">#REF!</definedName>
    <definedName name="_____DAT8">#REF!</definedName>
    <definedName name="_____DAT9" localSheetId="14">#REF!</definedName>
    <definedName name="_____DAT9" localSheetId="6">#REF!</definedName>
    <definedName name="_____DAT9">#REF!</definedName>
    <definedName name="____DAT1" localSheetId="11">#REF!</definedName>
    <definedName name="____DAT1" localSheetId="14">#REF!</definedName>
    <definedName name="____DAT1" localSheetId="6">#REF!</definedName>
    <definedName name="____DAT1">#REF!</definedName>
    <definedName name="____DAT10" localSheetId="11">#REF!</definedName>
    <definedName name="____DAT10" localSheetId="14">#REF!</definedName>
    <definedName name="____DAT10" localSheetId="6">#REF!</definedName>
    <definedName name="____DAT10">#REF!</definedName>
    <definedName name="____DAT11" localSheetId="11">#REF!</definedName>
    <definedName name="____DAT11" localSheetId="14">#REF!</definedName>
    <definedName name="____DAT11" localSheetId="6">#REF!</definedName>
    <definedName name="____DAT11">#REF!</definedName>
    <definedName name="____DAT12" localSheetId="11">#REF!</definedName>
    <definedName name="____DAT12" localSheetId="14">#REF!</definedName>
    <definedName name="____DAT12" localSheetId="6">#REF!</definedName>
    <definedName name="____DAT12">#REF!</definedName>
    <definedName name="____DAT13" localSheetId="11">#REF!</definedName>
    <definedName name="____DAT13" localSheetId="14">#REF!</definedName>
    <definedName name="____DAT13" localSheetId="6">#REF!</definedName>
    <definedName name="____DAT13">#REF!</definedName>
    <definedName name="____DAT2" localSheetId="11">#REF!</definedName>
    <definedName name="____DAT2" localSheetId="14">#REF!</definedName>
    <definedName name="____DAT2" localSheetId="6">#REF!</definedName>
    <definedName name="____DAT2">#REF!</definedName>
    <definedName name="____DAT3" localSheetId="11">#REF!</definedName>
    <definedName name="____DAT3" localSheetId="14">#REF!</definedName>
    <definedName name="____DAT3" localSheetId="6">#REF!</definedName>
    <definedName name="____DAT3">#REF!</definedName>
    <definedName name="____DAT4" localSheetId="11">#REF!</definedName>
    <definedName name="____DAT4" localSheetId="14">#REF!</definedName>
    <definedName name="____DAT4" localSheetId="6">#REF!</definedName>
    <definedName name="____DAT4">#REF!</definedName>
    <definedName name="____DAT5" localSheetId="11">#REF!</definedName>
    <definedName name="____DAT5" localSheetId="14">#REF!</definedName>
    <definedName name="____DAT5" localSheetId="6">#REF!</definedName>
    <definedName name="____DAT5">#REF!</definedName>
    <definedName name="____DAT6" localSheetId="11">#REF!</definedName>
    <definedName name="____DAT6" localSheetId="14">#REF!</definedName>
    <definedName name="____DAT6" localSheetId="6">#REF!</definedName>
    <definedName name="____DAT6">#REF!</definedName>
    <definedName name="____DAT7" localSheetId="11">#REF!</definedName>
    <definedName name="____DAT7" localSheetId="14">#REF!</definedName>
    <definedName name="____DAT7" localSheetId="6">#REF!</definedName>
    <definedName name="____DAT7">#REF!</definedName>
    <definedName name="____DAT8" localSheetId="11">#REF!</definedName>
    <definedName name="____DAT8" localSheetId="14">#REF!</definedName>
    <definedName name="____DAT8" localSheetId="6">#REF!</definedName>
    <definedName name="____DAT8">#REF!</definedName>
    <definedName name="____DAT9" localSheetId="11">#REF!</definedName>
    <definedName name="____DAT9" localSheetId="14">#REF!</definedName>
    <definedName name="____DAT9" localSheetId="6">#REF!</definedName>
    <definedName name="____DAT9">#REF!</definedName>
    <definedName name="____xlnm.Print_Area_1">#N/A</definedName>
    <definedName name="____xlnm.Print_Area_3">#N/A</definedName>
    <definedName name="____xlnm.Print_Area_5">#N/A</definedName>
    <definedName name="___DAT1" localSheetId="11">#REF!</definedName>
    <definedName name="___DAT1" localSheetId="12">#REF!</definedName>
    <definedName name="___DAT1" localSheetId="13">#REF!</definedName>
    <definedName name="___DAT1" localSheetId="14">#REF!</definedName>
    <definedName name="___DAT1" localSheetId="6">#REF!</definedName>
    <definedName name="___DAT1">#REF!</definedName>
    <definedName name="___DAT10" localSheetId="11">#REF!</definedName>
    <definedName name="___DAT10" localSheetId="12">#REF!</definedName>
    <definedName name="___DAT10" localSheetId="13">#REF!</definedName>
    <definedName name="___DAT10" localSheetId="14">#REF!</definedName>
    <definedName name="___DAT10" localSheetId="6">#REF!</definedName>
    <definedName name="___DAT10">#REF!</definedName>
    <definedName name="___DAT11" localSheetId="11">#REF!</definedName>
    <definedName name="___DAT11" localSheetId="12">#REF!</definedName>
    <definedName name="___DAT11" localSheetId="13">#REF!</definedName>
    <definedName name="___DAT11" localSheetId="14">#REF!</definedName>
    <definedName name="___DAT11" localSheetId="6">#REF!</definedName>
    <definedName name="___DAT11">#REF!</definedName>
    <definedName name="___DAT12" localSheetId="11">#REF!</definedName>
    <definedName name="___DAT12" localSheetId="14">#REF!</definedName>
    <definedName name="___DAT12" localSheetId="6">#REF!</definedName>
    <definedName name="___DAT12">#REF!</definedName>
    <definedName name="___DAT13" localSheetId="11">#REF!</definedName>
    <definedName name="___DAT13" localSheetId="14">#REF!</definedName>
    <definedName name="___DAT13" localSheetId="6">#REF!</definedName>
    <definedName name="___DAT13">#REF!</definedName>
    <definedName name="___DAT2" localSheetId="11">#REF!</definedName>
    <definedName name="___DAT2" localSheetId="14">#REF!</definedName>
    <definedName name="___DAT2" localSheetId="6">#REF!</definedName>
    <definedName name="___DAT2">#REF!</definedName>
    <definedName name="___DAT3" localSheetId="11">#REF!</definedName>
    <definedName name="___DAT3" localSheetId="14">#REF!</definedName>
    <definedName name="___DAT3" localSheetId="6">#REF!</definedName>
    <definedName name="___DAT3">#REF!</definedName>
    <definedName name="___DAT4" localSheetId="11">#REF!</definedName>
    <definedName name="___DAT4" localSheetId="14">#REF!</definedName>
    <definedName name="___DAT4" localSheetId="6">#REF!</definedName>
    <definedName name="___DAT4">#REF!</definedName>
    <definedName name="___DAT5" localSheetId="11">#REF!</definedName>
    <definedName name="___DAT5" localSheetId="14">#REF!</definedName>
    <definedName name="___DAT5" localSheetId="6">#REF!</definedName>
    <definedName name="___DAT5">#REF!</definedName>
    <definedName name="___DAT6" localSheetId="11">#REF!</definedName>
    <definedName name="___DAT6" localSheetId="14">#REF!</definedName>
    <definedName name="___DAT6" localSheetId="6">#REF!</definedName>
    <definedName name="___DAT6">#REF!</definedName>
    <definedName name="___DAT7" localSheetId="11">#REF!</definedName>
    <definedName name="___DAT7" localSheetId="14">#REF!</definedName>
    <definedName name="___DAT7" localSheetId="6">#REF!</definedName>
    <definedName name="___DAT7">#REF!</definedName>
    <definedName name="___DAT8" localSheetId="11">#REF!</definedName>
    <definedName name="___DAT8" localSheetId="14">#REF!</definedName>
    <definedName name="___DAT8" localSheetId="6">#REF!</definedName>
    <definedName name="___DAT8">#REF!</definedName>
    <definedName name="___DAT9" localSheetId="11">#REF!</definedName>
    <definedName name="___DAT9" localSheetId="14">#REF!</definedName>
    <definedName name="___DAT9" localSheetId="6">#REF!</definedName>
    <definedName name="___DAT9">#REF!</definedName>
    <definedName name="___xlnm.Print_Area_1" localSheetId="14">#REF!</definedName>
    <definedName name="___xlnm.Print_Area_1" localSheetId="6">#REF!</definedName>
    <definedName name="___xlnm.Print_Area_1">#REF!</definedName>
    <definedName name="___xlnm.Print_Area_2" localSheetId="14">#REF!</definedName>
    <definedName name="___xlnm.Print_Area_2" localSheetId="6">#REF!</definedName>
    <definedName name="___xlnm.Print_Area_2">#REF!</definedName>
    <definedName name="___xlnm.Print_Area_3" localSheetId="14">#REF!</definedName>
    <definedName name="___xlnm.Print_Area_3" localSheetId="6">#REF!</definedName>
    <definedName name="___xlnm.Print_Area_3">#REF!</definedName>
    <definedName name="___xlnm.Print_Area_5">#N/A</definedName>
    <definedName name="___xlnm.Print_Area_7">#N/A</definedName>
    <definedName name="___xlnm.Print_Titles" localSheetId="14">#REF!</definedName>
    <definedName name="___xlnm.Print_Titles" localSheetId="6">#REF!</definedName>
    <definedName name="___xlnm.Print_Titles">#REF!</definedName>
    <definedName name="___xlnm.Print_Titles_2">#N/A</definedName>
    <definedName name="___xlnm.Print_Titles_4" localSheetId="14">#REF!</definedName>
    <definedName name="___xlnm.Print_Titles_4" localSheetId="6">#REF!</definedName>
    <definedName name="___xlnm.Print_Titles_4">#REF!</definedName>
    <definedName name="__bookmark_1" localSheetId="11">#REF!</definedName>
    <definedName name="__bookmark_1" localSheetId="14">#REF!</definedName>
    <definedName name="__bookmark_1" localSheetId="6">#REF!</definedName>
    <definedName name="__bookmark_1">#REF!</definedName>
    <definedName name="__DAT1" localSheetId="11">#REF!</definedName>
    <definedName name="__DAT1" localSheetId="12">#REF!</definedName>
    <definedName name="__DAT1" localSheetId="13">#REF!</definedName>
    <definedName name="__DAT1" localSheetId="14">#REF!</definedName>
    <definedName name="__DAT1" localSheetId="6">#REF!</definedName>
    <definedName name="__DAT1">#REF!</definedName>
    <definedName name="__DAT10" localSheetId="11">#REF!</definedName>
    <definedName name="__DAT10" localSheetId="12">#REF!</definedName>
    <definedName name="__DAT10" localSheetId="13">#REF!</definedName>
    <definedName name="__DAT10" localSheetId="14">#REF!</definedName>
    <definedName name="__DAT10" localSheetId="6">#REF!</definedName>
    <definedName name="__DAT10">#REF!</definedName>
    <definedName name="__DAT11" localSheetId="11">#REF!</definedName>
    <definedName name="__DAT11" localSheetId="14">#REF!</definedName>
    <definedName name="__DAT11" localSheetId="6">#REF!</definedName>
    <definedName name="__DAT11">#REF!</definedName>
    <definedName name="__DAT12" localSheetId="11">#REF!</definedName>
    <definedName name="__DAT12" localSheetId="14">#REF!</definedName>
    <definedName name="__DAT12" localSheetId="6">#REF!</definedName>
    <definedName name="__DAT12">#REF!</definedName>
    <definedName name="__DAT13" localSheetId="11">#REF!</definedName>
    <definedName name="__DAT13" localSheetId="14">#REF!</definedName>
    <definedName name="__DAT13" localSheetId="6">#REF!</definedName>
    <definedName name="__DAT13">#REF!</definedName>
    <definedName name="__DAT2" localSheetId="11">#REF!</definedName>
    <definedName name="__DAT2" localSheetId="14">#REF!</definedName>
    <definedName name="__DAT2" localSheetId="6">#REF!</definedName>
    <definedName name="__DAT2">#REF!</definedName>
    <definedName name="__DAT3" localSheetId="11">#REF!</definedName>
    <definedName name="__DAT3" localSheetId="14">#REF!</definedName>
    <definedName name="__DAT3" localSheetId="6">#REF!</definedName>
    <definedName name="__DAT3">#REF!</definedName>
    <definedName name="__DAT4" localSheetId="11">#REF!</definedName>
    <definedName name="__DAT4" localSheetId="14">#REF!</definedName>
    <definedName name="__DAT4" localSheetId="6">#REF!</definedName>
    <definedName name="__DAT4">#REF!</definedName>
    <definedName name="__DAT5" localSheetId="11">#REF!</definedName>
    <definedName name="__DAT5" localSheetId="14">#REF!</definedName>
    <definedName name="__DAT5" localSheetId="6">#REF!</definedName>
    <definedName name="__DAT5">#REF!</definedName>
    <definedName name="__DAT6" localSheetId="11">#REF!</definedName>
    <definedName name="__DAT6" localSheetId="14">#REF!</definedName>
    <definedName name="__DAT6" localSheetId="6">#REF!</definedName>
    <definedName name="__DAT6">#REF!</definedName>
    <definedName name="__DAT7" localSheetId="11">#REF!</definedName>
    <definedName name="__DAT7" localSheetId="14">#REF!</definedName>
    <definedName name="__DAT7" localSheetId="6">#REF!</definedName>
    <definedName name="__DAT7">#REF!</definedName>
    <definedName name="__DAT8" localSheetId="11">#REF!</definedName>
    <definedName name="__DAT8" localSheetId="14">#REF!</definedName>
    <definedName name="__DAT8" localSheetId="6">#REF!</definedName>
    <definedName name="__DAT8">#REF!</definedName>
    <definedName name="__DAT9" localSheetId="11">#REF!</definedName>
    <definedName name="__DAT9" localSheetId="14">#REF!</definedName>
    <definedName name="__DAT9" localSheetId="6">#REF!</definedName>
    <definedName name="__DAT9">#REF!</definedName>
    <definedName name="__xlnm.Print_Area_1" localSheetId="11">#REF!</definedName>
    <definedName name="__xlnm.Print_Area_1" localSheetId="14">#REF!</definedName>
    <definedName name="__xlnm.Print_Area_1" localSheetId="6">#REF!</definedName>
    <definedName name="__xlnm.Print_Area_1">#REF!</definedName>
    <definedName name="__xlnm.Print_Area_1_4">"#REF!"</definedName>
    <definedName name="__xlnm.Print_Area_1_5">"#REF!"</definedName>
    <definedName name="__xlnm.Print_Area_2" localSheetId="11">#REF!</definedName>
    <definedName name="__xlnm.Print_Area_2" localSheetId="12">#REF!</definedName>
    <definedName name="__xlnm.Print_Area_2" localSheetId="13">#REF!</definedName>
    <definedName name="__xlnm.Print_Area_2" localSheetId="14">#REF!</definedName>
    <definedName name="__xlnm.Print_Area_2" localSheetId="6">#REF!</definedName>
    <definedName name="__xlnm.Print_Area_2">#REF!</definedName>
    <definedName name="__xlnm.Print_Area_2_4">"#REF!"</definedName>
    <definedName name="__xlnm.Print_Area_2_5">"#REF!"</definedName>
    <definedName name="__xlnm.Print_Area_3" localSheetId="11">#REF!</definedName>
    <definedName name="__xlnm.Print_Area_3" localSheetId="12">#REF!</definedName>
    <definedName name="__xlnm.Print_Area_3" localSheetId="13">#REF!</definedName>
    <definedName name="__xlnm.Print_Area_3" localSheetId="14">#REF!</definedName>
    <definedName name="__xlnm.Print_Area_3" localSheetId="6">#REF!</definedName>
    <definedName name="__xlnm.Print_Area_3">#REF!</definedName>
    <definedName name="__xlnm.Print_Area_3_4">"#REF!"</definedName>
    <definedName name="__xlnm.Print_Area_3_5">"#REF!"</definedName>
    <definedName name="__xlnm.Print_Area_4">#N/A</definedName>
    <definedName name="__xlnm.Print_Area_5" localSheetId="11">#REF!</definedName>
    <definedName name="__xlnm.Print_Area_5" localSheetId="12">#REF!</definedName>
    <definedName name="__xlnm.Print_Area_5" localSheetId="13">#REF!</definedName>
    <definedName name="__xlnm.Print_Area_5" localSheetId="14">#REF!</definedName>
    <definedName name="__xlnm.Print_Area_5" localSheetId="6">#REF!</definedName>
    <definedName name="__xlnm.Print_Area_5">#REF!</definedName>
    <definedName name="__xlnm.Print_Area_5_4">"#REF!"</definedName>
    <definedName name="__xlnm.Print_Area_5_5">"#REF!"</definedName>
    <definedName name="__xlnm.Print_Area_6">#N/A</definedName>
    <definedName name="__xlnm.Print_Area_7" localSheetId="14">#REF!</definedName>
    <definedName name="__xlnm.Print_Area_7" localSheetId="6">#REF!</definedName>
    <definedName name="__xlnm.Print_Area_7">#REF!</definedName>
    <definedName name="__xlnm.Print_Area_9">#N/A</definedName>
    <definedName name="__xlnm.Print_Titles" localSheetId="11">#REF!</definedName>
    <definedName name="__xlnm.Print_Titles" localSheetId="12">#REF!</definedName>
    <definedName name="__xlnm.Print_Titles" localSheetId="13">#REF!</definedName>
    <definedName name="__xlnm.Print_Titles" localSheetId="14">#REF!</definedName>
    <definedName name="__xlnm.Print_Titles" localSheetId="6">#REF!</definedName>
    <definedName name="__xlnm.Print_Titles">#REF!</definedName>
    <definedName name="__xlnm.Print_Titles_2" localSheetId="14">#REF!</definedName>
    <definedName name="__xlnm.Print_Titles_2" localSheetId="6">#REF!</definedName>
    <definedName name="__xlnm.Print_Titles_2">#REF!</definedName>
    <definedName name="__xlnm.Print_Titles_4">"#REF!"</definedName>
    <definedName name="__xlnm.Print_Titles_5">"#REF!"</definedName>
    <definedName name="_1_A_1">NA()</definedName>
    <definedName name="_1_A_1_1_1" localSheetId="11">#REF!</definedName>
    <definedName name="_1_A_1_1_1" localSheetId="12">#REF!</definedName>
    <definedName name="_1_A_1_1_1" localSheetId="13">#REF!</definedName>
    <definedName name="_1_A_1_1_1" localSheetId="14">#REF!</definedName>
    <definedName name="_1_A_1_1_1" localSheetId="6">#REF!</definedName>
    <definedName name="_1_A_1_1_1">#REF!</definedName>
    <definedName name="_102DAT13_2">NA()</definedName>
    <definedName name="_105DAT2_2">NA()</definedName>
    <definedName name="_108DAT3_2">NA()</definedName>
    <definedName name="_111DAT4_2">NA()</definedName>
    <definedName name="_114DAT5_2">NA()</definedName>
    <definedName name="_120DAT6_2">NA()</definedName>
    <definedName name="_126DAT7_2">NA()</definedName>
    <definedName name="_129DAT8_2">NA()</definedName>
    <definedName name="_13_a_1" localSheetId="14">#REF!</definedName>
    <definedName name="_13_a_1" localSheetId="6">#REF!</definedName>
    <definedName name="_13_a_1">#REF!</definedName>
    <definedName name="_132DAT9_2">NA()</definedName>
    <definedName name="_135dif_2">NA()</definedName>
    <definedName name="_14_a_1_1" localSheetId="14">#REF!</definedName>
    <definedName name="_14_a_1_1" localSheetId="6">#REF!</definedName>
    <definedName name="_14_a_1_1">#REF!</definedName>
    <definedName name="_141diff_2">NA()</definedName>
    <definedName name="_14ยกไปส_งเขต_1_1">NA()</definedName>
    <definedName name="_15_a_1_1_1">NA()</definedName>
    <definedName name="_15_A_1_2">NA()</definedName>
    <definedName name="_153Format_2">NA()</definedName>
    <definedName name="_157Notes_2">NA()</definedName>
    <definedName name="_16_A_1_1_1">NA()</definedName>
    <definedName name="_16_A_1_1_1_1">NA()</definedName>
    <definedName name="_160pl_2">NA()</definedName>
    <definedName name="_163PLstment_2">NA()</definedName>
    <definedName name="_165QA_1">NA()</definedName>
    <definedName name="_175QQ_1">NA()</definedName>
    <definedName name="_185QW_1">NA()</definedName>
    <definedName name="_196Report_2">NA()</definedName>
    <definedName name="_199TEST0_2">NA()</definedName>
    <definedName name="_2_A_1">NA()</definedName>
    <definedName name="_2_A_2">NA()</definedName>
    <definedName name="_202TESTHKEY_2">NA()</definedName>
    <definedName name="_205TESTKEYS_2">NA()</definedName>
    <definedName name="_208TESTVKEY_2">NA()</definedName>
    <definedName name="_210ZA_1">NA()</definedName>
    <definedName name="_21A_1">NA()</definedName>
    <definedName name="_220ZZ_1">NA()</definedName>
    <definedName name="_239ยกไปส_งเขต_1_5">NA()</definedName>
    <definedName name="_240ยกไปส_งเขต_1_1_1">NA()</definedName>
    <definedName name="_29ยกไปส_งเขต_1" localSheetId="14">#REF!</definedName>
    <definedName name="_29ยกไปส_งเขต_1" localSheetId="6">#REF!</definedName>
    <definedName name="_29ยกไปส_งเขต_1">#REF!</definedName>
    <definedName name="_2Excel_BuiltIn__FilterDatabase_3_1" localSheetId="11">#REF!</definedName>
    <definedName name="_2Excel_BuiltIn__FilterDatabase_3_1" localSheetId="12">#REF!</definedName>
    <definedName name="_2Excel_BuiltIn__FilterDatabase_3_1" localSheetId="13">#REF!</definedName>
    <definedName name="_2Excel_BuiltIn__FilterDatabase_3_1" localSheetId="14">#REF!</definedName>
    <definedName name="_2Excel_BuiltIn__FilterDatabase_3_1" localSheetId="6">#REF!</definedName>
    <definedName name="_2Excel_BuiltIn__FilterDatabase_3_1">#REF!</definedName>
    <definedName name="_30ยกไปส_งเขต_1_1">NA()</definedName>
    <definedName name="_31AA_1">NA()</definedName>
    <definedName name="_3ยกไปส_งเขต_1" localSheetId="14">#REF!</definedName>
    <definedName name="_3ยกไปส_งเขต_1" localSheetId="6">#REF!</definedName>
    <definedName name="_3ยกไปส_งเขต_1">#REF!</definedName>
    <definedName name="_41AD_1">NA()</definedName>
    <definedName name="_52AX_1">NA()</definedName>
    <definedName name="_62AZ_1">NA()</definedName>
    <definedName name="_72B_1">NA()</definedName>
    <definedName name="_8_A_1_1_1">NA()</definedName>
    <definedName name="_83BA_2">NA()</definedName>
    <definedName name="_84cctr_1">'[1]BA-CCA-Region'!$C$2:$C$51</definedName>
    <definedName name="_85cctr_2">NA()</definedName>
    <definedName name="_87Cover_2">NA()</definedName>
    <definedName name="_90DAT1_2">NA()</definedName>
    <definedName name="_93DAT10_2">NA()</definedName>
    <definedName name="_96DAT11_2">NA()</definedName>
    <definedName name="_99DAT12_2">NA()</definedName>
    <definedName name="_A">#N/A</definedName>
    <definedName name="_A_1" localSheetId="11">#REF!</definedName>
    <definedName name="_A_1" localSheetId="12">#REF!</definedName>
    <definedName name="_A_1" localSheetId="13">#REF!</definedName>
    <definedName name="_A_1" localSheetId="14">#REF!</definedName>
    <definedName name="_A_1">"รหัสบัญชี.#ref#ref"</definedName>
    <definedName name="_a_1_1" localSheetId="11">#REF!</definedName>
    <definedName name="_a_1_1" localSheetId="12">#REF!</definedName>
    <definedName name="_a_1_1" localSheetId="13">#REF!</definedName>
    <definedName name="_a_1_1" localSheetId="14">#REF!</definedName>
    <definedName name="_a_1_1" localSheetId="6">#REF!</definedName>
    <definedName name="_a_1_1">#REF!</definedName>
    <definedName name="_A_1_1_1">NA()</definedName>
    <definedName name="_A_1_2">"#ref!"</definedName>
    <definedName name="_A_1_7">"#ref!"</definedName>
    <definedName name="_a_2">"#ref!"</definedName>
    <definedName name="_A_5" localSheetId="11">#REF!</definedName>
    <definedName name="_A_5" localSheetId="12">#REF!</definedName>
    <definedName name="_A_5" localSheetId="13">#REF!</definedName>
    <definedName name="_A_5" localSheetId="14">#REF!</definedName>
    <definedName name="_A_5" localSheetId="6">#REF!</definedName>
    <definedName name="_A_5">#REF!</definedName>
    <definedName name="_A_5_1" localSheetId="14">#REF!</definedName>
    <definedName name="_A_5_1" localSheetId="6">#REF!</definedName>
    <definedName name="_A_5_1">#REF!</definedName>
    <definedName name="_a_7">"#ref!"</definedName>
    <definedName name="_AMO_UniqueIdentifier" hidden="1">"'e5b4e533-4212-401e-a97b-7a48aa24fec9'"</definedName>
    <definedName name="_DAT1" localSheetId="11">#REF!</definedName>
    <definedName name="_DAT1" localSheetId="12">#REF!</definedName>
    <definedName name="_DAT1" localSheetId="13">#REF!</definedName>
    <definedName name="_DAT1" localSheetId="14">#REF!</definedName>
    <definedName name="_DAT1" localSheetId="6">#REF!</definedName>
    <definedName name="_DAT1">#REF!</definedName>
    <definedName name="_DAT1_1">"#ref!"</definedName>
    <definedName name="_DAT1_2">"#ref!"</definedName>
    <definedName name="_DAT1_7">"#ref!"</definedName>
    <definedName name="_DAT10" localSheetId="11">#REF!</definedName>
    <definedName name="_DAT10" localSheetId="12">#REF!</definedName>
    <definedName name="_DAT10" localSheetId="13">#REF!</definedName>
    <definedName name="_DAT10" localSheetId="14">#REF!</definedName>
    <definedName name="_DAT10" localSheetId="6">#REF!</definedName>
    <definedName name="_DAT10">#REF!</definedName>
    <definedName name="_DAT10_1">"#ref!"</definedName>
    <definedName name="_DAT10_2">"#ref!"</definedName>
    <definedName name="_DAT10_7">"#ref!"</definedName>
    <definedName name="_DAT11" localSheetId="11">#REF!</definedName>
    <definedName name="_DAT11" localSheetId="12">#REF!</definedName>
    <definedName name="_DAT11" localSheetId="13">#REF!</definedName>
    <definedName name="_DAT11" localSheetId="14">#REF!</definedName>
    <definedName name="_DAT11" localSheetId="6">#REF!</definedName>
    <definedName name="_DAT11">#REF!</definedName>
    <definedName name="_DAT11_1">"#ref!"</definedName>
    <definedName name="_DAT11_2">"#ref!"</definedName>
    <definedName name="_DAT11_7">"#ref!"</definedName>
    <definedName name="_DAT12" localSheetId="11">#REF!</definedName>
    <definedName name="_DAT12" localSheetId="12">#REF!</definedName>
    <definedName name="_DAT12" localSheetId="13">#REF!</definedName>
    <definedName name="_DAT12" localSheetId="14">#REF!</definedName>
    <definedName name="_DAT12" localSheetId="6">#REF!</definedName>
    <definedName name="_DAT12">#REF!</definedName>
    <definedName name="_DAT12_1">"#ref!"</definedName>
    <definedName name="_DAT12_2">"#ref!"</definedName>
    <definedName name="_DAT12_7">"#ref!"</definedName>
    <definedName name="_DAT13" localSheetId="11">#REF!</definedName>
    <definedName name="_DAT13" localSheetId="12">#REF!</definedName>
    <definedName name="_DAT13" localSheetId="13">#REF!</definedName>
    <definedName name="_DAT13" localSheetId="14">#REF!</definedName>
    <definedName name="_DAT13" localSheetId="6">#REF!</definedName>
    <definedName name="_DAT13">#REF!</definedName>
    <definedName name="_DAT13_1">"#ref!"</definedName>
    <definedName name="_DAT13_2">"#ref!"</definedName>
    <definedName name="_DAT13_7">"#ref!"</definedName>
    <definedName name="_DAT14" localSheetId="14">#REF!</definedName>
    <definedName name="_DAT14" localSheetId="6">#REF!</definedName>
    <definedName name="_DAT14">#REF!</definedName>
    <definedName name="_DAT2" localSheetId="11">#REF!</definedName>
    <definedName name="_DAT2" localSheetId="12">#REF!</definedName>
    <definedName name="_DAT2" localSheetId="13">#REF!</definedName>
    <definedName name="_DAT2" localSheetId="14">#REF!</definedName>
    <definedName name="_DAT2" localSheetId="6">#REF!</definedName>
    <definedName name="_DAT2">#REF!</definedName>
    <definedName name="_DAT2_1">"#ref!"</definedName>
    <definedName name="_DAT2_2">"#ref!"</definedName>
    <definedName name="_DAT2_7">"#ref!"</definedName>
    <definedName name="_DAT3" localSheetId="11">#REF!</definedName>
    <definedName name="_DAT3" localSheetId="12">#REF!</definedName>
    <definedName name="_DAT3" localSheetId="13">#REF!</definedName>
    <definedName name="_DAT3" localSheetId="14">#REF!</definedName>
    <definedName name="_DAT3" localSheetId="6">#REF!</definedName>
    <definedName name="_DAT3">#REF!</definedName>
    <definedName name="_DAT3_1">"#ref!"</definedName>
    <definedName name="_DAT3_2">"#ref!"</definedName>
    <definedName name="_DAT3_7">"#ref!"</definedName>
    <definedName name="_DAT4" localSheetId="11">#REF!</definedName>
    <definedName name="_DAT4" localSheetId="12">#REF!</definedName>
    <definedName name="_DAT4" localSheetId="13">#REF!</definedName>
    <definedName name="_DAT4" localSheetId="14">#REF!</definedName>
    <definedName name="_DAT4" localSheetId="6">#REF!</definedName>
    <definedName name="_DAT4">#REF!</definedName>
    <definedName name="_DAT4_1">"#ref!"</definedName>
    <definedName name="_DAT4_2">"#ref!"</definedName>
    <definedName name="_DAT4_7">"#ref!"</definedName>
    <definedName name="_DAT5" localSheetId="11">#REF!</definedName>
    <definedName name="_DAT5" localSheetId="12">#REF!</definedName>
    <definedName name="_DAT5" localSheetId="13">#REF!</definedName>
    <definedName name="_DAT5" localSheetId="14">#REF!</definedName>
    <definedName name="_DAT5" localSheetId="6">#REF!</definedName>
    <definedName name="_DAT5">#REF!</definedName>
    <definedName name="_DAT5_1">"#ref!"</definedName>
    <definedName name="_DAT5_2">"#ref!"</definedName>
    <definedName name="_DAT5_7">"#ref!"</definedName>
    <definedName name="_DAT6" localSheetId="11">#REF!</definedName>
    <definedName name="_DAT6" localSheetId="12">#REF!</definedName>
    <definedName name="_DAT6" localSheetId="13">#REF!</definedName>
    <definedName name="_DAT6" localSheetId="14">#REF!</definedName>
    <definedName name="_DAT6" localSheetId="6">#REF!</definedName>
    <definedName name="_DAT6">#REF!</definedName>
    <definedName name="_DAT6_1">"#ref!"</definedName>
    <definedName name="_DAT6_2">"#ref!"</definedName>
    <definedName name="_DAT6_7">"#ref!"</definedName>
    <definedName name="_DAT7" localSheetId="11">#REF!</definedName>
    <definedName name="_DAT7" localSheetId="12">#REF!</definedName>
    <definedName name="_DAT7" localSheetId="13">#REF!</definedName>
    <definedName name="_DAT7" localSheetId="14">#REF!</definedName>
    <definedName name="_DAT7" localSheetId="6">#REF!</definedName>
    <definedName name="_DAT7">#REF!</definedName>
    <definedName name="_DAT7_1">"#ref!"</definedName>
    <definedName name="_DAT7_2">"#ref!"</definedName>
    <definedName name="_DAT7_7">"#ref!"</definedName>
    <definedName name="_DAT8" localSheetId="11">#REF!</definedName>
    <definedName name="_DAT8" localSheetId="12">#REF!</definedName>
    <definedName name="_DAT8" localSheetId="13">#REF!</definedName>
    <definedName name="_DAT8" localSheetId="14">#REF!</definedName>
    <definedName name="_DAT8" localSheetId="6">#REF!</definedName>
    <definedName name="_DAT8">#REF!</definedName>
    <definedName name="_DAT8_1">"#ref!"</definedName>
    <definedName name="_DAT8_2">"#ref!"</definedName>
    <definedName name="_DAT8_7">"#ref!"</definedName>
    <definedName name="_DAT9" localSheetId="11">#REF!</definedName>
    <definedName name="_DAT9" localSheetId="12">#REF!</definedName>
    <definedName name="_DAT9" localSheetId="13">#REF!</definedName>
    <definedName name="_DAT9" localSheetId="14">#REF!</definedName>
    <definedName name="_DAT9" localSheetId="6">#REF!</definedName>
    <definedName name="_DAT9">#REF!</definedName>
    <definedName name="_DAT9_1">"#ref!"</definedName>
    <definedName name="_DAT9_2">"#ref!"</definedName>
    <definedName name="_DAT9_7">"#ref!"</definedName>
    <definedName name="_date3" localSheetId="14">#REF!</definedName>
    <definedName name="_date3" localSheetId="6">#REF!</definedName>
    <definedName name="_date3">#REF!</definedName>
    <definedName name="A">#N/A</definedName>
    <definedName name="A_1" localSheetId="14">#REF!</definedName>
    <definedName name="A_1" localSheetId="6">#REF!</definedName>
    <definedName name="A_1">#REF!</definedName>
    <definedName name="A_2">"#ref!"</definedName>
    <definedName name="A_5" localSheetId="11">#REF!</definedName>
    <definedName name="A_5" localSheetId="12">#REF!</definedName>
    <definedName name="A_5" localSheetId="13">#REF!</definedName>
    <definedName name="A_5" localSheetId="14">#REF!</definedName>
    <definedName name="A_5" localSheetId="6">#REF!</definedName>
    <definedName name="A_5">#REF!</definedName>
    <definedName name="A_5_1" localSheetId="14">#REF!</definedName>
    <definedName name="A_5_1" localSheetId="6">#REF!</definedName>
    <definedName name="A_5_1">#REF!</definedName>
    <definedName name="A_7">"#ref!"</definedName>
    <definedName name="AA" localSheetId="11">#N/A</definedName>
    <definedName name="AA" localSheetId="12">#N/A</definedName>
    <definedName name="AA" localSheetId="13">#N/A</definedName>
    <definedName name="AA" localSheetId="14">#N/A</definedName>
    <definedName name="AA">"รหัสบัญชี.#ref#ref"</definedName>
    <definedName name="AA_1" localSheetId="14">#REF!</definedName>
    <definedName name="AA_1" localSheetId="6">#REF!</definedName>
    <definedName name="AA_1">#REF!</definedName>
    <definedName name="AA_2">"#ref!"</definedName>
    <definedName name="AA_5" localSheetId="11">#REF!</definedName>
    <definedName name="AA_5" localSheetId="12">#REF!</definedName>
    <definedName name="AA_5" localSheetId="13">#REF!</definedName>
    <definedName name="AA_5" localSheetId="14">#REF!</definedName>
    <definedName name="AA_5" localSheetId="6">#REF!</definedName>
    <definedName name="AA_5">#REF!</definedName>
    <definedName name="AA_5_1" localSheetId="14">#REF!</definedName>
    <definedName name="AA_5_1" localSheetId="6">#REF!</definedName>
    <definedName name="AA_5_1">#REF!</definedName>
    <definedName name="AA_7">"#ref!"</definedName>
    <definedName name="aaaaa" localSheetId="11">#REF!</definedName>
    <definedName name="aaaaa" localSheetId="12">#REF!</definedName>
    <definedName name="aaaaa" localSheetId="13">#REF!</definedName>
    <definedName name="aaaaa" localSheetId="14">#REF!</definedName>
    <definedName name="aaaaa" localSheetId="6">#REF!</definedName>
    <definedName name="aaaaa">#REF!</definedName>
    <definedName name="AD" localSheetId="11">#N/A</definedName>
    <definedName name="AD" localSheetId="12">#N/A</definedName>
    <definedName name="AD" localSheetId="13">#N/A</definedName>
    <definedName name="AD" localSheetId="14">#N/A</definedName>
    <definedName name="AD">"รหัสบัญชี.#ref#ref"</definedName>
    <definedName name="AD_1" localSheetId="14">#REF!</definedName>
    <definedName name="AD_1" localSheetId="6">#REF!</definedName>
    <definedName name="AD_1">#REF!</definedName>
    <definedName name="AD_2">"#ref!"</definedName>
    <definedName name="AD_5" localSheetId="11">#REF!</definedName>
    <definedName name="AD_5" localSheetId="12">#REF!</definedName>
    <definedName name="AD_5" localSheetId="13">#REF!</definedName>
    <definedName name="AD_5" localSheetId="14">#REF!</definedName>
    <definedName name="AD_5" localSheetId="6">#REF!</definedName>
    <definedName name="AD_5">#REF!</definedName>
    <definedName name="AD_5_1" localSheetId="14">#REF!</definedName>
    <definedName name="AD_5_1" localSheetId="6">#REF!</definedName>
    <definedName name="AD_5_1">#REF!</definedName>
    <definedName name="AD_7">"#ref!"</definedName>
    <definedName name="AIC" localSheetId="14">#REF!</definedName>
    <definedName name="AIC" localSheetId="6">#REF!</definedName>
    <definedName name="AIC">#REF!</definedName>
    <definedName name="ans_1_1" localSheetId="14">#REF!</definedName>
    <definedName name="ans_1_1" localSheetId="6">#REF!</definedName>
    <definedName name="ans_1_1">#REF!</definedName>
    <definedName name="Area" localSheetId="11">[2]Area!$O$2</definedName>
    <definedName name="Area" localSheetId="12">[2]Area!$O$2</definedName>
    <definedName name="Area" localSheetId="13">[2]Area!$O$2</definedName>
    <definedName name="Area" localSheetId="14">[2]Area!$O$2</definedName>
    <definedName name="Area">NA()</definedName>
    <definedName name="ASSUMP" localSheetId="14">#REF!</definedName>
    <definedName name="ASSUMP" localSheetId="6">#REF!</definedName>
    <definedName name="ASSUMP">#REF!</definedName>
    <definedName name="AX" localSheetId="11">#N/A</definedName>
    <definedName name="AX" localSheetId="12">#N/A</definedName>
    <definedName name="AX" localSheetId="13">#N/A</definedName>
    <definedName name="AX" localSheetId="14">#N/A</definedName>
    <definedName name="AX">"รหัสบัญชี.#ref#ref"</definedName>
    <definedName name="AX_1" localSheetId="14">#REF!</definedName>
    <definedName name="AX_1" localSheetId="6">#REF!</definedName>
    <definedName name="AX_1">#REF!</definedName>
    <definedName name="AX_2">"#ref!"</definedName>
    <definedName name="AX_5" localSheetId="11">#REF!</definedName>
    <definedName name="AX_5" localSheetId="12">#REF!</definedName>
    <definedName name="AX_5" localSheetId="13">#REF!</definedName>
    <definedName name="AX_5" localSheetId="14">#REF!</definedName>
    <definedName name="AX_5" localSheetId="6">#REF!</definedName>
    <definedName name="AX_5">#REF!</definedName>
    <definedName name="AX_5_1" localSheetId="14">#REF!</definedName>
    <definedName name="AX_5_1" localSheetId="6">#REF!</definedName>
    <definedName name="AX_5_1">#REF!</definedName>
    <definedName name="AX_7">"#ref!"</definedName>
    <definedName name="AZ">#N/A</definedName>
    <definedName name="AZ_1" localSheetId="14">#REF!</definedName>
    <definedName name="AZ_1" localSheetId="6">#REF!</definedName>
    <definedName name="AZ_1">#REF!</definedName>
    <definedName name="AZ_2">"#ref!"</definedName>
    <definedName name="AZ_5" localSheetId="11">#REF!</definedName>
    <definedName name="AZ_5" localSheetId="12">#REF!</definedName>
    <definedName name="AZ_5" localSheetId="13">#REF!</definedName>
    <definedName name="AZ_5" localSheetId="14">#REF!</definedName>
    <definedName name="AZ_5" localSheetId="6">#REF!</definedName>
    <definedName name="AZ_5">#REF!</definedName>
    <definedName name="AZ_5_1" localSheetId="14">#REF!</definedName>
    <definedName name="AZ_5_1" localSheetId="6">#REF!</definedName>
    <definedName name="AZ_5_1">#REF!</definedName>
    <definedName name="AZ_7">"#ref!"</definedName>
    <definedName name="B">#N/A</definedName>
    <definedName name="B_1" localSheetId="14">#REF!</definedName>
    <definedName name="B_1" localSheetId="6">#REF!</definedName>
    <definedName name="B_1">#REF!</definedName>
    <definedName name="B_2">"#ref!"</definedName>
    <definedName name="B_5" localSheetId="11">#REF!</definedName>
    <definedName name="B_5" localSheetId="12">#REF!</definedName>
    <definedName name="B_5" localSheetId="13">#REF!</definedName>
    <definedName name="B_5" localSheetId="14">#REF!</definedName>
    <definedName name="B_5" localSheetId="6">#REF!</definedName>
    <definedName name="B_5">#REF!</definedName>
    <definedName name="B_5_1" localSheetId="14">#REF!</definedName>
    <definedName name="B_5_1" localSheetId="6">#REF!</definedName>
    <definedName name="B_5_1">#REF!</definedName>
    <definedName name="B_7">"#ref!"</definedName>
    <definedName name="BA" localSheetId="11">#REF!</definedName>
    <definedName name="BA" localSheetId="12">#REF!</definedName>
    <definedName name="BA" localSheetId="13">#REF!</definedName>
    <definedName name="BA" localSheetId="14">#REF!</definedName>
    <definedName name="BA">NA()</definedName>
    <definedName name="BA_5">NA()</definedName>
    <definedName name="BA_5_1">#N/A</definedName>
    <definedName name="BANGPAKONG" localSheetId="11">#REF!</definedName>
    <definedName name="BANGPAKONG" localSheetId="12">#REF!</definedName>
    <definedName name="BANGPAKONG" localSheetId="13">#REF!</definedName>
    <definedName name="BANGPAKONG" localSheetId="14">#REF!</definedName>
    <definedName name="BANGPAKONG">NA()</definedName>
    <definedName name="BANGTOP" localSheetId="11">#REF!</definedName>
    <definedName name="BANGTOP" localSheetId="12">#REF!</definedName>
    <definedName name="BANGTOP" localSheetId="13">#REF!</definedName>
    <definedName name="BANGTOP" localSheetId="14">#REF!</definedName>
    <definedName name="BANGTOP">NA()</definedName>
    <definedName name="BC" localSheetId="14">#REF!</definedName>
    <definedName name="BC" localSheetId="6">#REF!</definedName>
    <definedName name="BC">#REF!</definedName>
    <definedName name="cca" localSheetId="11">#REF!</definedName>
    <definedName name="cca" localSheetId="12">#REF!</definedName>
    <definedName name="cca" localSheetId="13">#REF!</definedName>
    <definedName name="cca" localSheetId="14">#REF!</definedName>
    <definedName name="cca" localSheetId="6">#REF!</definedName>
    <definedName name="cca">#REF!</definedName>
    <definedName name="cca_1">"#ref!"</definedName>
    <definedName name="cca_13">"$#REF.$B$3:$B$204"</definedName>
    <definedName name="cca_2">"#ref!"</definedName>
    <definedName name="cca_7">"#ref!"</definedName>
    <definedName name="cctr" localSheetId="11">'[3]BA-CCA-Region'!$C$2:$C$51</definedName>
    <definedName name="cctr" localSheetId="12">'[3]BA-CCA-Region'!$C$2:$C$51</definedName>
    <definedName name="cctr" localSheetId="13">'[3]BA-CCA-Region'!$C$2:$C$51</definedName>
    <definedName name="cctr" localSheetId="14">'[3]BA-CCA-Region'!$C$2:$C$51</definedName>
    <definedName name="cctr">NA()</definedName>
    <definedName name="cctr_5">NA()</definedName>
    <definedName name="cctr_5_1">#N/A</definedName>
    <definedName name="Cover" localSheetId="11">#REF!</definedName>
    <definedName name="Cover" localSheetId="12">#REF!</definedName>
    <definedName name="Cover" localSheetId="13">#REF!</definedName>
    <definedName name="Cover" localSheetId="14">#REF!</definedName>
    <definedName name="Cover" localSheetId="6">#REF!</definedName>
    <definedName name="Cover">#REF!</definedName>
    <definedName name="Cover_1">NA()</definedName>
    <definedName name="Cover_13">"$#REF.$A$1:$D$5"</definedName>
    <definedName name="Cover_2">"#ref!"</definedName>
    <definedName name="Cover_3">NA()</definedName>
    <definedName name="Cover_4">NA()</definedName>
    <definedName name="Cover_5" localSheetId="11">#REF!</definedName>
    <definedName name="Cover_5" localSheetId="12">#REF!</definedName>
    <definedName name="Cover_5" localSheetId="13">#REF!</definedName>
    <definedName name="Cover_5" localSheetId="14">#REF!</definedName>
    <definedName name="Cover_5" localSheetId="6">#REF!</definedName>
    <definedName name="Cover_5">#REF!</definedName>
    <definedName name="Cover_5_1" localSheetId="14">#REF!</definedName>
    <definedName name="Cover_5_1" localSheetId="6">#REF!</definedName>
    <definedName name="Cover_5_1">#REF!</definedName>
    <definedName name="Cover_7">"#ref!"</definedName>
    <definedName name="DAT1_1">NA()</definedName>
    <definedName name="DAT1_13">"$#REF.$B$2:$B$546"</definedName>
    <definedName name="DAT1_2">"$#REF.$B$2:$B$546"</definedName>
    <definedName name="DAT1_3">NA()</definedName>
    <definedName name="DAT1_5" localSheetId="11">#REF!</definedName>
    <definedName name="DAT1_5" localSheetId="12">#REF!</definedName>
    <definedName name="DAT1_5" localSheetId="13">#REF!</definedName>
    <definedName name="DAT1_5" localSheetId="14">#REF!</definedName>
    <definedName name="DAT1_5" localSheetId="6">#REF!</definedName>
    <definedName name="DAT1_5">#REF!</definedName>
    <definedName name="DAT1_5_1" localSheetId="14">#REF!</definedName>
    <definedName name="DAT1_5_1" localSheetId="6">#REF!</definedName>
    <definedName name="DAT1_5_1">#REF!</definedName>
    <definedName name="DAT1_7" localSheetId="14">[4]งบทดลอง!#REF!</definedName>
    <definedName name="DAT1_7" localSheetId="6">[4]งบทดลอง!#REF!</definedName>
    <definedName name="DAT1_7">[4]งบทดลอง!#REF!</definedName>
    <definedName name="DAT10_1">NA()</definedName>
    <definedName name="DAT10_13">"$#REF.$C$2:$C$435"</definedName>
    <definedName name="DAT10_2">"$#REF.$C$2:$C$435"</definedName>
    <definedName name="DAT10_3">NA()</definedName>
    <definedName name="DAT10_4">NA()</definedName>
    <definedName name="DAT10_5" localSheetId="11">#REF!</definedName>
    <definedName name="DAT10_5" localSheetId="12">#REF!</definedName>
    <definedName name="DAT10_5" localSheetId="13">#REF!</definedName>
    <definedName name="DAT10_5" localSheetId="14">#REF!</definedName>
    <definedName name="DAT10_5" localSheetId="6">#REF!</definedName>
    <definedName name="DAT10_5">#REF!</definedName>
    <definedName name="DAT10_5_1" localSheetId="14">#REF!</definedName>
    <definedName name="DAT10_5_1" localSheetId="6">#REF!</definedName>
    <definedName name="DAT10_5_1">#REF!</definedName>
    <definedName name="DAT11_1">NA()</definedName>
    <definedName name="DAT11_13">"$#REF.$D$2:$D$435"</definedName>
    <definedName name="DAT11_2">"$#REF.$D$2:$D$435"</definedName>
    <definedName name="DAT11_3">NA()</definedName>
    <definedName name="DAT11_4">NA()</definedName>
    <definedName name="DAT11_5" localSheetId="11">#REF!</definedName>
    <definedName name="DAT11_5" localSheetId="12">#REF!</definedName>
    <definedName name="DAT11_5" localSheetId="13">#REF!</definedName>
    <definedName name="DAT11_5" localSheetId="14">#REF!</definedName>
    <definedName name="DAT11_5" localSheetId="6">#REF!</definedName>
    <definedName name="DAT11_5">#REF!</definedName>
    <definedName name="DAT11_5_1" localSheetId="14">#REF!</definedName>
    <definedName name="DAT11_5_1" localSheetId="6">#REF!</definedName>
    <definedName name="DAT11_5_1">#REF!</definedName>
    <definedName name="DAT12_1">NA()</definedName>
    <definedName name="DAT12_13">"$#REF.$E$2:$E$435"</definedName>
    <definedName name="DAT12_2">"$#REF.$E$2:$E$435"</definedName>
    <definedName name="DAT12_3">NA()</definedName>
    <definedName name="DAT12_4">NA()</definedName>
    <definedName name="DAT12_5" localSheetId="11">#REF!</definedName>
    <definedName name="DAT12_5" localSheetId="12">#REF!</definedName>
    <definedName name="DAT12_5" localSheetId="13">#REF!</definedName>
    <definedName name="DAT12_5" localSheetId="14">#REF!</definedName>
    <definedName name="DAT12_5" localSheetId="6">#REF!</definedName>
    <definedName name="DAT12_5">#REF!</definedName>
    <definedName name="DAT12_5_1" localSheetId="14">#REF!</definedName>
    <definedName name="DAT12_5_1" localSheetId="6">#REF!</definedName>
    <definedName name="DAT12_5_1">#REF!</definedName>
    <definedName name="DAT13_1">NA()</definedName>
    <definedName name="DAT13_13">"$#REF.$F$2:$F$435"</definedName>
    <definedName name="DAT13_2">"$#REF.$F$2:$F$435"</definedName>
    <definedName name="DAT13_3">NA()</definedName>
    <definedName name="DAT13_4">NA()</definedName>
    <definedName name="DAT13_5" localSheetId="11">#REF!</definedName>
    <definedName name="DAT13_5" localSheetId="12">#REF!</definedName>
    <definedName name="DAT13_5" localSheetId="13">#REF!</definedName>
    <definedName name="DAT13_5" localSheetId="14">#REF!</definedName>
    <definedName name="DAT13_5" localSheetId="6">#REF!</definedName>
    <definedName name="DAT13_5">#REF!</definedName>
    <definedName name="DAT13_5_1" localSheetId="14">#REF!</definedName>
    <definedName name="DAT13_5_1" localSheetId="6">#REF!</definedName>
    <definedName name="DAT13_5_1">#REF!</definedName>
    <definedName name="DAT2_1">NA()</definedName>
    <definedName name="DAT2_13">"$#REF.$C$2:$C$546"</definedName>
    <definedName name="DAT2_2">"$#REF.$C$2:$C$546"</definedName>
    <definedName name="DAT2_3">NA()</definedName>
    <definedName name="DAT2_5" localSheetId="11">#REF!</definedName>
    <definedName name="DAT2_5" localSheetId="12">#REF!</definedName>
    <definedName name="DAT2_5" localSheetId="13">#REF!</definedName>
    <definedName name="DAT2_5" localSheetId="14">#REF!</definedName>
    <definedName name="DAT2_5" localSheetId="6">#REF!</definedName>
    <definedName name="DAT2_5">#REF!</definedName>
    <definedName name="DAT2_5_1" localSheetId="14">#REF!</definedName>
    <definedName name="DAT2_5_1" localSheetId="6">#REF!</definedName>
    <definedName name="DAT2_5_1">#REF!</definedName>
    <definedName name="DAT2_7" localSheetId="14">#REF!</definedName>
    <definedName name="DAT2_7" localSheetId="6">#REF!</definedName>
    <definedName name="DAT2_7">#REF!</definedName>
    <definedName name="DAT3_1">NA()</definedName>
    <definedName name="DAT3_13">"$#REF.$D$2:$D$546"</definedName>
    <definedName name="DAT3_2">"$#REF.$D$2:$D$546"</definedName>
    <definedName name="DAT3_3">NA()</definedName>
    <definedName name="DAT3_4">NA()</definedName>
    <definedName name="DAT3_5" localSheetId="11">#REF!</definedName>
    <definedName name="DAT3_5" localSheetId="12">#REF!</definedName>
    <definedName name="DAT3_5" localSheetId="13">#REF!</definedName>
    <definedName name="DAT3_5" localSheetId="14">#REF!</definedName>
    <definedName name="DAT3_5" localSheetId="6">#REF!</definedName>
    <definedName name="DAT3_5">#REF!</definedName>
    <definedName name="DAT3_5_1" localSheetId="14">#REF!</definedName>
    <definedName name="DAT3_5_1" localSheetId="6">#REF!</definedName>
    <definedName name="DAT3_5_1">#REF!</definedName>
    <definedName name="DAT3_7" localSheetId="14">[4]งบทดลอง!#REF!</definedName>
    <definedName name="DAT3_7" localSheetId="6">[4]งบทดลอง!#REF!</definedName>
    <definedName name="DAT3_7">[4]งบทดลอง!#REF!</definedName>
    <definedName name="DAT4_1">NA()</definedName>
    <definedName name="DAT4_13">"$#REF.$F$2:$F$546"</definedName>
    <definedName name="DAT4_2">"$#REF.$F$2:$F$546"</definedName>
    <definedName name="DAT4_3">NA()</definedName>
    <definedName name="DAT4_4">NA()</definedName>
    <definedName name="DAT4_5" localSheetId="11">#REF!</definedName>
    <definedName name="DAT4_5" localSheetId="12">#REF!</definedName>
    <definedName name="DAT4_5" localSheetId="13">#REF!</definedName>
    <definedName name="DAT4_5" localSheetId="14">#REF!</definedName>
    <definedName name="DAT4_5" localSheetId="6">#REF!</definedName>
    <definedName name="DAT4_5">#REF!</definedName>
    <definedName name="DAT4_5_1" localSheetId="14">#REF!</definedName>
    <definedName name="DAT4_5_1" localSheetId="6">#REF!</definedName>
    <definedName name="DAT4_5_1">#REF!</definedName>
    <definedName name="DAT4_7" localSheetId="14">[4]งบทดลอง!#REF!</definedName>
    <definedName name="DAT4_7" localSheetId="6">[4]งบทดลอง!#REF!</definedName>
    <definedName name="DAT4_7">[4]งบทดลอง!#REF!</definedName>
    <definedName name="DAT5_1">NA()</definedName>
    <definedName name="DAT5_13">"$#REF.$#REF$#REF:$#REF$#REF"</definedName>
    <definedName name="DAT5_2">"$#REF.$#REF$#REF:$#REF$#REF"</definedName>
    <definedName name="DAT5_20" localSheetId="14">#REF!</definedName>
    <definedName name="DAT5_20" localSheetId="6">#REF!</definedName>
    <definedName name="DAT5_20">#REF!</definedName>
    <definedName name="DAT5_3">NA()</definedName>
    <definedName name="DAT5_4">NA()</definedName>
    <definedName name="DAT5_5" localSheetId="11">#REF!</definedName>
    <definedName name="DAT5_5" localSheetId="12">#REF!</definedName>
    <definedName name="DAT5_5" localSheetId="13">#REF!</definedName>
    <definedName name="DAT5_5" localSheetId="14">#REF!</definedName>
    <definedName name="DAT5_5" localSheetId="6">#REF!</definedName>
    <definedName name="DAT5_5">#REF!</definedName>
    <definedName name="DAT5_5_1" localSheetId="14">#REF!</definedName>
    <definedName name="DAT5_5_1" localSheetId="6">#REF!</definedName>
    <definedName name="DAT5_5_1">#REF!</definedName>
    <definedName name="DAT5_7" localSheetId="14">[4]งบทดลอง!#REF!</definedName>
    <definedName name="DAT5_7" localSheetId="6">[4]งบทดลอง!#REF!</definedName>
    <definedName name="DAT5_7">[4]งบทดลอง!#REF!</definedName>
    <definedName name="DAT6_1">NA()</definedName>
    <definedName name="DAT6_13">"$#REF.$#REF$#REF:$#REF$#REF"</definedName>
    <definedName name="DAT6_2">"$#REF.$#REF$#REF:$#REF$#REF"</definedName>
    <definedName name="DAT6_20" localSheetId="14">#REF!</definedName>
    <definedName name="DAT6_20" localSheetId="6">#REF!</definedName>
    <definedName name="DAT6_20">#REF!</definedName>
    <definedName name="DAT6_3">NA()</definedName>
    <definedName name="DAT6_4">NA()</definedName>
    <definedName name="DAT6_5" localSheetId="11">#REF!</definedName>
    <definedName name="DAT6_5" localSheetId="12">#REF!</definedName>
    <definedName name="DAT6_5" localSheetId="13">#REF!</definedName>
    <definedName name="DAT6_5" localSheetId="14">#REF!</definedName>
    <definedName name="DAT6_5" localSheetId="6">#REF!</definedName>
    <definedName name="DAT6_5">#REF!</definedName>
    <definedName name="DAT6_5_1" localSheetId="14">#REF!</definedName>
    <definedName name="DAT6_5_1" localSheetId="6">#REF!</definedName>
    <definedName name="DAT6_5_1">#REF!</definedName>
    <definedName name="DAT6_7" localSheetId="14">[4]งบทดลอง!#REF!</definedName>
    <definedName name="DAT6_7" localSheetId="6">[4]งบทดลอง!#REF!</definedName>
    <definedName name="DAT6_7">[4]งบทดลอง!#REF!</definedName>
    <definedName name="DAT7_1">NA()</definedName>
    <definedName name="DAT7_13">"$#REF.$J$2:$J$435"</definedName>
    <definedName name="DAT7_2">"$#REF.$J$2:$J$435"</definedName>
    <definedName name="DAT7_3">NA()</definedName>
    <definedName name="DAT7_4">NA()</definedName>
    <definedName name="DAT7_5" localSheetId="11">#REF!</definedName>
    <definedName name="DAT7_5" localSheetId="12">#REF!</definedName>
    <definedName name="DAT7_5" localSheetId="13">#REF!</definedName>
    <definedName name="DAT7_5" localSheetId="14">#REF!</definedName>
    <definedName name="DAT7_5" localSheetId="6">#REF!</definedName>
    <definedName name="DAT7_5">#REF!</definedName>
    <definedName name="DAT7_5_1" localSheetId="14">#REF!</definedName>
    <definedName name="DAT7_5_1" localSheetId="6">#REF!</definedName>
    <definedName name="DAT7_5_1">#REF!</definedName>
    <definedName name="DAT8_1">NA()</definedName>
    <definedName name="DAT8_13">"$#REF.$K$2:$K$435"</definedName>
    <definedName name="DAT8_2">"$#REF.$K$2:$K$435"</definedName>
    <definedName name="DAT8_3">NA()</definedName>
    <definedName name="DAT8_4">NA()</definedName>
    <definedName name="DAT8_5" localSheetId="11">#REF!</definedName>
    <definedName name="DAT8_5" localSheetId="12">#REF!</definedName>
    <definedName name="DAT8_5" localSheetId="13">#REF!</definedName>
    <definedName name="DAT8_5" localSheetId="14">#REF!</definedName>
    <definedName name="DAT8_5" localSheetId="6">#REF!</definedName>
    <definedName name="DAT8_5">#REF!</definedName>
    <definedName name="DAT8_5_1" localSheetId="14">#REF!</definedName>
    <definedName name="DAT8_5_1" localSheetId="6">#REF!</definedName>
    <definedName name="DAT8_5_1">#REF!</definedName>
    <definedName name="DAT9_1">NA()</definedName>
    <definedName name="DAT9_13">"$#REF.$L$2:$L$435"</definedName>
    <definedName name="DAT9_2">"$#REF.$L$2:$L$435"</definedName>
    <definedName name="DAT9_3">NA()</definedName>
    <definedName name="DAT9_4">NA()</definedName>
    <definedName name="DAT9_5" localSheetId="11">#REF!</definedName>
    <definedName name="DAT9_5" localSheetId="12">#REF!</definedName>
    <definedName name="DAT9_5" localSheetId="13">#REF!</definedName>
    <definedName name="DAT9_5" localSheetId="14">#REF!</definedName>
    <definedName name="DAT9_5" localSheetId="6">#REF!</definedName>
    <definedName name="DAT9_5">#REF!</definedName>
    <definedName name="DAT9_5_1" localSheetId="14">#REF!</definedName>
    <definedName name="DAT9_5_1" localSheetId="6">#REF!</definedName>
    <definedName name="DAT9_5_1">#REF!</definedName>
    <definedName name="dd">NA()</definedName>
    <definedName name="DEMAND" localSheetId="14">#REF!</definedName>
    <definedName name="DEMAND" localSheetId="6">#REF!</definedName>
    <definedName name="DEMAND">#REF!</definedName>
    <definedName name="dif" localSheetId="11">#REF!</definedName>
    <definedName name="dif" localSheetId="12">#REF!</definedName>
    <definedName name="dif" localSheetId="13">#REF!</definedName>
    <definedName name="dif" localSheetId="14">#REF!</definedName>
    <definedName name="dif">"'file:///c:/documents%20and%20settings/pwa/desktop/%e0%b8%87%e0%b8%b2%e0%b8%99%e0%b8%9d%e0%b8%b2%e0%b8%81/%e0%b8%a7%e0%b8%a3%e0%b8%a3%e0%b8%93/evm%20%e0%b8%87%e0%b8%9a%e0%b8%94%e0%b8%b8%e0%b8%a5%e0%b9%83%e0%b8%ab%e0%b9%89%e0%b8%97%e0%b8%b3%e0%b8%ab%e0%b8%"</definedName>
    <definedName name="dif_1">NA()</definedName>
    <definedName name="dif_10">"'file:///c:/ep_2008-6%20month/before_audit/note_6m.xls'#$''.$m$70"</definedName>
    <definedName name="dif_11">"'file:///c:/ep_2008-6%20month/before_audit/note_6m.xls'#$''.$m$70"</definedName>
    <definedName name="dif_13">"$#REF.$#REF$#REF"</definedName>
    <definedName name="dif_2">"$#REF.$#REF$#REF"</definedName>
    <definedName name="dif_20" localSheetId="14">#REF!</definedName>
    <definedName name="dif_20" localSheetId="6">#REF!</definedName>
    <definedName name="dif_20">#REF!</definedName>
    <definedName name="dif_3">NA()</definedName>
    <definedName name="dif_4">NA()</definedName>
    <definedName name="dif_5" localSheetId="11">#REF!</definedName>
    <definedName name="dif_5" localSheetId="12">#REF!</definedName>
    <definedName name="dif_5" localSheetId="13">#REF!</definedName>
    <definedName name="dif_5" localSheetId="14">#REF!</definedName>
    <definedName name="dif_5" localSheetId="6">#REF!</definedName>
    <definedName name="dif_5">#REF!</definedName>
    <definedName name="dif_5_1" localSheetId="14">#REF!</definedName>
    <definedName name="dif_5_1" localSheetId="6">#REF!</definedName>
    <definedName name="dif_5_1">#REF!</definedName>
    <definedName name="dif_7">"#ref!"</definedName>
    <definedName name="diff" localSheetId="11">#REF!</definedName>
    <definedName name="diff" localSheetId="12">#REF!</definedName>
    <definedName name="diff" localSheetId="13">#REF!</definedName>
    <definedName name="diff" localSheetId="14">#REF!</definedName>
    <definedName name="diff">"'file:///c:/documents%20and%20settings/pwa/desktop/%e0%b8%87%e0%b8%b2%e0%b8%99%e0%b8%9d%e0%b8%b2%e0%b8%81/%e0%b8%a7%e0%b8%a3%e0%b8%a3%e0%b8%93/evm%20%e0%b8%87%e0%b8%9a%e0%b8%94%e0%b8%b8%e0%b8%a5%e0%b9%83%e0%b8%ab%e0%b9%89%e0%b8%97%e0%b8%b3%e0%b8%ab%e0%b8%"</definedName>
    <definedName name="diff_1">NA()</definedName>
    <definedName name="diff_10">"'file:///c:/ep_2008-6%20month/before_audit/note_6m.xls'#$''.$aq$36"</definedName>
    <definedName name="diff_11">"'file:///c:/ep_2008-6%20month/before_audit/note_6m.xls'#$''.$aq$36"</definedName>
    <definedName name="diff_13">"$#REF.$#REF$#REF"</definedName>
    <definedName name="diff_2">"$#REF.$#REF$#REF"</definedName>
    <definedName name="diff_20" localSheetId="14">#REF!</definedName>
    <definedName name="diff_20" localSheetId="6">#REF!</definedName>
    <definedName name="diff_20">#REF!</definedName>
    <definedName name="diff_3">NA()</definedName>
    <definedName name="diff_4">NA()</definedName>
    <definedName name="diff_5" localSheetId="11">#REF!</definedName>
    <definedName name="diff_5" localSheetId="12">#REF!</definedName>
    <definedName name="diff_5" localSheetId="13">#REF!</definedName>
    <definedName name="diff_5" localSheetId="14">#REF!</definedName>
    <definedName name="diff_5" localSheetId="6">#REF!</definedName>
    <definedName name="diff_5">#REF!</definedName>
    <definedName name="diff_5_1" localSheetId="14">#REF!</definedName>
    <definedName name="diff_5_1" localSheetId="6">#REF!</definedName>
    <definedName name="diff_5_1">#REF!</definedName>
    <definedName name="diff_7">"#ref!"</definedName>
    <definedName name="dmonth">[5]Sheet1!$A$1:$B$12</definedName>
    <definedName name="Excel_BuiltIn__FilterDatabase_1" localSheetId="11">[6]FROM!#REF!</definedName>
    <definedName name="Excel_BuiltIn__FilterDatabase_1" localSheetId="12">[6]FROM!#REF!</definedName>
    <definedName name="Excel_BuiltIn__FilterDatabase_1" localSheetId="13">[6]FROM!#REF!</definedName>
    <definedName name="Excel_BuiltIn__FilterDatabase_1" localSheetId="14">[6]FROM!#REF!</definedName>
    <definedName name="Excel_BuiltIn__FilterDatabase_1" localSheetId="6">#REF!</definedName>
    <definedName name="Excel_BuiltIn__FilterDatabase_1">#REF!</definedName>
    <definedName name="Excel_BuiltIn__FilterDatabase_1_1">NA()</definedName>
    <definedName name="Excel_BuiltIn__FilterDatabase_1_1_1">NA()</definedName>
    <definedName name="Excel_BuiltIn__FilterDatabase_1_17" localSheetId="14">#REF!</definedName>
    <definedName name="Excel_BuiltIn__FilterDatabase_1_17" localSheetId="6">#REF!</definedName>
    <definedName name="Excel_BuiltIn__FilterDatabase_1_17">#REF!</definedName>
    <definedName name="Excel_BuiltIn__FilterDatabase_11" localSheetId="14">[4]อื่นๆ!#REF!</definedName>
    <definedName name="Excel_BuiltIn__FilterDatabase_11" localSheetId="6">[4]อื่นๆ!#REF!</definedName>
    <definedName name="Excel_BuiltIn__FilterDatabase_11">[4]อื่นๆ!#REF!</definedName>
    <definedName name="Excel_BuiltIn__FilterDatabase_17" localSheetId="14">#REF!</definedName>
    <definedName name="Excel_BuiltIn__FilterDatabase_17" localSheetId="6">#REF!</definedName>
    <definedName name="Excel_BuiltIn__FilterDatabase_17">#REF!</definedName>
    <definedName name="Excel_BuiltIn__FilterDatabase_2" localSheetId="14">#REF!</definedName>
    <definedName name="Excel_BuiltIn__FilterDatabase_2" localSheetId="6">#REF!</definedName>
    <definedName name="Excel_BuiltIn__FilterDatabase_2">#REF!</definedName>
    <definedName name="Excel_BuiltIn__FilterDatabase_2_16" localSheetId="14">#REF!</definedName>
    <definedName name="Excel_BuiltIn__FilterDatabase_2_16" localSheetId="6">#REF!</definedName>
    <definedName name="Excel_BuiltIn__FilterDatabase_2_16">#REF!</definedName>
    <definedName name="Excel_BuiltIn__FilterDatabase_2_16_1" localSheetId="14">#REF!</definedName>
    <definedName name="Excel_BuiltIn__FilterDatabase_2_16_1" localSheetId="6">#REF!</definedName>
    <definedName name="Excel_BuiltIn__FilterDatabase_2_16_1">#REF!</definedName>
    <definedName name="Excel_BuiltIn__FilterDatabase_2_17" localSheetId="14">#REF!</definedName>
    <definedName name="Excel_BuiltIn__FilterDatabase_2_17" localSheetId="6">#REF!</definedName>
    <definedName name="Excel_BuiltIn__FilterDatabase_2_17">#REF!</definedName>
    <definedName name="Excel_BuiltIn__FilterDatabase_25" localSheetId="14">#REF!</definedName>
    <definedName name="Excel_BuiltIn__FilterDatabase_25" localSheetId="6">#REF!</definedName>
    <definedName name="Excel_BuiltIn__FilterDatabase_25">#REF!</definedName>
    <definedName name="Excel_BuiltIn__FilterDatabase_3_1" localSheetId="11">#REF!</definedName>
    <definedName name="Excel_BuiltIn__FilterDatabase_3_1" localSheetId="14">#REF!</definedName>
    <definedName name="Excel_BuiltIn__FilterDatabase_3_1" localSheetId="6">#REF!</definedName>
    <definedName name="Excel_BuiltIn__FilterDatabase_3_1">#REF!</definedName>
    <definedName name="Excel_BuiltIn__FilterDatabase_4" localSheetId="14">#REF!</definedName>
    <definedName name="Excel_BuiltIn__FilterDatabase_4" localSheetId="6">#REF!</definedName>
    <definedName name="Excel_BuiltIn__FilterDatabase_4">#REF!</definedName>
    <definedName name="Excel_BuiltIn__FilterDatabase_5" localSheetId="14">#REF!</definedName>
    <definedName name="Excel_BuiltIn__FilterDatabase_5" localSheetId="6">#REF!</definedName>
    <definedName name="Excel_BuiltIn__FilterDatabase_5">#REF!</definedName>
    <definedName name="Excel_BuiltIn__FilterDatabase_6" localSheetId="14">#REF!</definedName>
    <definedName name="Excel_BuiltIn__FilterDatabase_6" localSheetId="6">#REF!</definedName>
    <definedName name="Excel_BuiltIn__FilterDatabase_6">#REF!</definedName>
    <definedName name="Excel_BuiltIn__FilterDatabase_7" localSheetId="14">#REF!</definedName>
    <definedName name="Excel_BuiltIn__FilterDatabase_7" localSheetId="6">#REF!</definedName>
    <definedName name="Excel_BuiltIn__FilterDatabase_7">#REF!</definedName>
    <definedName name="Excel_BuiltIn_Print_Area" localSheetId="14">#REF!</definedName>
    <definedName name="Excel_BuiltIn_Print_Area" localSheetId="6">#REF!</definedName>
    <definedName name="Excel_BuiltIn_Print_Area">#REF!</definedName>
    <definedName name="Excel_BuiltIn_Print_Area_1" localSheetId="11">#REF!</definedName>
    <definedName name="Excel_BuiltIn_Print_Area_1" localSheetId="14">#REF!</definedName>
    <definedName name="Excel_BuiltIn_Print_Area_1" localSheetId="6">#REF!</definedName>
    <definedName name="Excel_BuiltIn_Print_Area_1">#REF!</definedName>
    <definedName name="Excel_BuiltIn_Print_Area_1_1" localSheetId="11">'[7]2'!#REF!</definedName>
    <definedName name="Excel_BuiltIn_Print_Area_1_1" localSheetId="12">'[7]2'!#REF!</definedName>
    <definedName name="Excel_BuiltIn_Print_Area_1_1" localSheetId="13">'[7]2'!#REF!</definedName>
    <definedName name="Excel_BuiltIn_Print_Area_1_1" localSheetId="14">'[7]2'!#REF!</definedName>
    <definedName name="Excel_BuiltIn_Print_Area_1_1">NA()</definedName>
    <definedName name="Excel_BuiltIn_Print_Area_1_1_1" localSheetId="14">#REF!</definedName>
    <definedName name="Excel_BuiltIn_Print_Area_1_1_1" localSheetId="6">#REF!</definedName>
    <definedName name="Excel_BuiltIn_Print_Area_1_1_1">#REF!</definedName>
    <definedName name="Excel_BuiltIn_Print_Area_1_4">"#REF!"</definedName>
    <definedName name="Excel_BuiltIn_Print_Area_1_5">"#REF!"</definedName>
    <definedName name="Excel_BuiltIn_Print_Area_10_1" localSheetId="11">#REF!</definedName>
    <definedName name="Excel_BuiltIn_Print_Area_10_1" localSheetId="12">#REF!</definedName>
    <definedName name="Excel_BuiltIn_Print_Area_10_1" localSheetId="13">#REF!</definedName>
    <definedName name="Excel_BuiltIn_Print_Area_10_1" localSheetId="14">#REF!</definedName>
    <definedName name="Excel_BuiltIn_Print_Area_10_1" localSheetId="6">#REF!</definedName>
    <definedName name="Excel_BuiltIn_Print_Area_10_1">#REF!</definedName>
    <definedName name="Excel_BuiltIn_Print_Area_11_1" localSheetId="11">#REF!</definedName>
    <definedName name="Excel_BuiltIn_Print_Area_11_1" localSheetId="12">#REF!</definedName>
    <definedName name="Excel_BuiltIn_Print_Area_11_1" localSheetId="13">#REF!</definedName>
    <definedName name="Excel_BuiltIn_Print_Area_11_1" localSheetId="14">#REF!</definedName>
    <definedName name="Excel_BuiltIn_Print_Area_11_1" localSheetId="6">#REF!</definedName>
    <definedName name="Excel_BuiltIn_Print_Area_11_1">#REF!</definedName>
    <definedName name="Excel_BuiltIn_Print_Area_11_1_1" localSheetId="11">#REF!</definedName>
    <definedName name="Excel_BuiltIn_Print_Area_11_1_1" localSheetId="12">#REF!</definedName>
    <definedName name="Excel_BuiltIn_Print_Area_11_1_1" localSheetId="13">#REF!</definedName>
    <definedName name="Excel_BuiltIn_Print_Area_11_1_1" localSheetId="14">#REF!</definedName>
    <definedName name="Excel_BuiltIn_Print_Area_11_1_1" localSheetId="6">#REF!</definedName>
    <definedName name="Excel_BuiltIn_Print_Area_11_1_1">#REF!</definedName>
    <definedName name="Excel_BuiltIn_Print_Area_13_1" localSheetId="11">#REF!</definedName>
    <definedName name="Excel_BuiltIn_Print_Area_13_1" localSheetId="14">#REF!</definedName>
    <definedName name="Excel_BuiltIn_Print_Area_13_1" localSheetId="6">#REF!</definedName>
    <definedName name="Excel_BuiltIn_Print_Area_13_1">#REF!</definedName>
    <definedName name="Excel_BuiltIn_Print_Area_13_1_1" localSheetId="11">#REF!</definedName>
    <definedName name="Excel_BuiltIn_Print_Area_13_1_1" localSheetId="14">#REF!</definedName>
    <definedName name="Excel_BuiltIn_Print_Area_13_1_1" localSheetId="6">#REF!</definedName>
    <definedName name="Excel_BuiltIn_Print_Area_13_1_1">#REF!</definedName>
    <definedName name="Excel_BuiltIn_Print_Area_15_1" localSheetId="11">#REF!</definedName>
    <definedName name="Excel_BuiltIn_Print_Area_15_1" localSheetId="14">#REF!</definedName>
    <definedName name="Excel_BuiltIn_Print_Area_15_1" localSheetId="6">#REF!</definedName>
    <definedName name="Excel_BuiltIn_Print_Area_15_1">#REF!</definedName>
    <definedName name="Excel_BuiltIn_Print_Area_16_1" localSheetId="11">#REF!</definedName>
    <definedName name="Excel_BuiltIn_Print_Area_16_1" localSheetId="14">#REF!</definedName>
    <definedName name="Excel_BuiltIn_Print_Area_16_1" localSheetId="6">#REF!</definedName>
    <definedName name="Excel_BuiltIn_Print_Area_16_1">#REF!</definedName>
    <definedName name="Excel_BuiltIn_Print_Area_16_1_1" localSheetId="11">#REF!</definedName>
    <definedName name="Excel_BuiltIn_Print_Area_16_1_1" localSheetId="14">#REF!</definedName>
    <definedName name="Excel_BuiltIn_Print_Area_16_1_1" localSheetId="6">#REF!</definedName>
    <definedName name="Excel_BuiltIn_Print_Area_16_1_1">#REF!</definedName>
    <definedName name="Excel_BuiltIn_Print_Area_16_1_1_1" localSheetId="11">#REF!</definedName>
    <definedName name="Excel_BuiltIn_Print_Area_16_1_1_1" localSheetId="14">#REF!</definedName>
    <definedName name="Excel_BuiltIn_Print_Area_16_1_1_1" localSheetId="6">#REF!</definedName>
    <definedName name="Excel_BuiltIn_Print_Area_16_1_1_1">#REF!</definedName>
    <definedName name="Excel_BuiltIn_Print_Area_16_18" localSheetId="11">#REF!</definedName>
    <definedName name="Excel_BuiltIn_Print_Area_16_18" localSheetId="14">#REF!</definedName>
    <definedName name="Excel_BuiltIn_Print_Area_16_18" localSheetId="6">#REF!</definedName>
    <definedName name="Excel_BuiltIn_Print_Area_16_18">#REF!</definedName>
    <definedName name="Excel_BuiltIn_Print_Area_17" localSheetId="11">#REF!</definedName>
    <definedName name="Excel_BuiltIn_Print_Area_17" localSheetId="14">#REF!</definedName>
    <definedName name="Excel_BuiltIn_Print_Area_17" localSheetId="6">#REF!</definedName>
    <definedName name="Excel_BuiltIn_Print_Area_17">#REF!</definedName>
    <definedName name="Excel_BuiltIn_Print_Area_18" localSheetId="11">#REF!</definedName>
    <definedName name="Excel_BuiltIn_Print_Area_18" localSheetId="14">#REF!</definedName>
    <definedName name="Excel_BuiltIn_Print_Area_18" localSheetId="6">#REF!</definedName>
    <definedName name="Excel_BuiltIn_Print_Area_18">#REF!</definedName>
    <definedName name="Excel_BuiltIn_Print_Area_18_1" localSheetId="11">#REF!</definedName>
    <definedName name="Excel_BuiltIn_Print_Area_18_1" localSheetId="14">#REF!</definedName>
    <definedName name="Excel_BuiltIn_Print_Area_18_1" localSheetId="6">#REF!</definedName>
    <definedName name="Excel_BuiltIn_Print_Area_18_1">#REF!</definedName>
    <definedName name="Excel_BuiltIn_Print_Area_19" localSheetId="14">#REF!</definedName>
    <definedName name="Excel_BuiltIn_Print_Area_19" localSheetId="6">#REF!</definedName>
    <definedName name="Excel_BuiltIn_Print_Area_19">#REF!</definedName>
    <definedName name="Excel_BuiltIn_Print_Area_19_1" localSheetId="11">#REF!</definedName>
    <definedName name="Excel_BuiltIn_Print_Area_19_1" localSheetId="14">#REF!</definedName>
    <definedName name="Excel_BuiltIn_Print_Area_19_1" localSheetId="6">#REF!</definedName>
    <definedName name="Excel_BuiltIn_Print_Area_19_1">#REF!</definedName>
    <definedName name="Excel_BuiltIn_Print_Area_2" localSheetId="11">#REF!</definedName>
    <definedName name="Excel_BuiltIn_Print_Area_2" localSheetId="14">#REF!</definedName>
    <definedName name="Excel_BuiltIn_Print_Area_2" localSheetId="6">#REF!</definedName>
    <definedName name="Excel_BuiltIn_Print_Area_2">#REF!</definedName>
    <definedName name="Excel_BuiltIn_Print_Area_2_1" localSheetId="11">#REF!</definedName>
    <definedName name="Excel_BuiltIn_Print_Area_2_1" localSheetId="14">#REF!</definedName>
    <definedName name="Excel_BuiltIn_Print_Area_2_1" localSheetId="6">#REF!</definedName>
    <definedName name="Excel_BuiltIn_Print_Area_2_1">#REF!</definedName>
    <definedName name="Excel_BuiltIn_Print_Area_2_1_1" localSheetId="11">#REF!</definedName>
    <definedName name="Excel_BuiltIn_Print_Area_2_1_1" localSheetId="14">#REF!</definedName>
    <definedName name="Excel_BuiltIn_Print_Area_2_1_1" localSheetId="6">#REF!</definedName>
    <definedName name="Excel_BuiltIn_Print_Area_2_1_1">#REF!</definedName>
    <definedName name="Excel_BuiltIn_Print_Area_2_1_1_1">"#REF!"</definedName>
    <definedName name="Excel_BuiltIn_Print_Area_2_1_16" localSheetId="14">#REF!</definedName>
    <definedName name="Excel_BuiltIn_Print_Area_2_1_16" localSheetId="6">#REF!</definedName>
    <definedName name="Excel_BuiltIn_Print_Area_2_1_16">#REF!</definedName>
    <definedName name="Excel_BuiltIn_Print_Area_20_1" localSheetId="11">#REF!</definedName>
    <definedName name="Excel_BuiltIn_Print_Area_20_1" localSheetId="12">#REF!</definedName>
    <definedName name="Excel_BuiltIn_Print_Area_20_1" localSheetId="13">#REF!</definedName>
    <definedName name="Excel_BuiltIn_Print_Area_20_1" localSheetId="14">#REF!</definedName>
    <definedName name="Excel_BuiltIn_Print_Area_20_1" localSheetId="6">#REF!</definedName>
    <definedName name="Excel_BuiltIn_Print_Area_20_1">#REF!</definedName>
    <definedName name="Excel_BuiltIn_Print_Area_21" localSheetId="11">#REF!</definedName>
    <definedName name="Excel_BuiltIn_Print_Area_21" localSheetId="12">#REF!</definedName>
    <definedName name="Excel_BuiltIn_Print_Area_21" localSheetId="13">#REF!</definedName>
    <definedName name="Excel_BuiltIn_Print_Area_21" localSheetId="14">#REF!</definedName>
    <definedName name="Excel_BuiltIn_Print_Area_21" localSheetId="6">#REF!</definedName>
    <definedName name="Excel_BuiltIn_Print_Area_21">#REF!</definedName>
    <definedName name="Excel_BuiltIn_Print_Area_21_1" localSheetId="11">#REF!</definedName>
    <definedName name="Excel_BuiltIn_Print_Area_21_1" localSheetId="14">#REF!</definedName>
    <definedName name="Excel_BuiltIn_Print_Area_21_1" localSheetId="6">#REF!</definedName>
    <definedName name="Excel_BuiltIn_Print_Area_21_1">#REF!</definedName>
    <definedName name="Excel_BuiltIn_Print_Area_22" localSheetId="11">#REF!</definedName>
    <definedName name="Excel_BuiltIn_Print_Area_22" localSheetId="14">#REF!</definedName>
    <definedName name="Excel_BuiltIn_Print_Area_22" localSheetId="6">#REF!</definedName>
    <definedName name="Excel_BuiltIn_Print_Area_22">#REF!</definedName>
    <definedName name="Excel_BuiltIn_Print_Area_22_1" localSheetId="11">#REF!</definedName>
    <definedName name="Excel_BuiltIn_Print_Area_22_1" localSheetId="14">#REF!</definedName>
    <definedName name="Excel_BuiltIn_Print_Area_22_1" localSheetId="6">#REF!</definedName>
    <definedName name="Excel_BuiltIn_Print_Area_22_1">#REF!</definedName>
    <definedName name="Excel_BuiltIn_Print_Area_22_1_1" localSheetId="11">#REF!</definedName>
    <definedName name="Excel_BuiltIn_Print_Area_22_1_1" localSheetId="14">#REF!</definedName>
    <definedName name="Excel_BuiltIn_Print_Area_22_1_1" localSheetId="6">#REF!</definedName>
    <definedName name="Excel_BuiltIn_Print_Area_22_1_1">#REF!</definedName>
    <definedName name="Excel_BuiltIn_Print_Area_22_1_1_1" localSheetId="11">#REF!</definedName>
    <definedName name="Excel_BuiltIn_Print_Area_22_1_1_1" localSheetId="14">#REF!</definedName>
    <definedName name="Excel_BuiltIn_Print_Area_22_1_1_1" localSheetId="6">#REF!</definedName>
    <definedName name="Excel_BuiltIn_Print_Area_22_1_1_1">#REF!</definedName>
    <definedName name="Excel_BuiltIn_Print_Area_23_1" localSheetId="11">#REF!</definedName>
    <definedName name="Excel_BuiltIn_Print_Area_23_1" localSheetId="14">#REF!</definedName>
    <definedName name="Excel_BuiltIn_Print_Area_23_1" localSheetId="6">#REF!</definedName>
    <definedName name="Excel_BuiltIn_Print_Area_23_1">#REF!</definedName>
    <definedName name="Excel_BuiltIn_Print_Area_23_1_1" localSheetId="11">#REF!</definedName>
    <definedName name="Excel_BuiltIn_Print_Area_23_1_1" localSheetId="14">#REF!</definedName>
    <definedName name="Excel_BuiltIn_Print_Area_23_1_1" localSheetId="6">#REF!</definedName>
    <definedName name="Excel_BuiltIn_Print_Area_23_1_1">#REF!</definedName>
    <definedName name="Excel_BuiltIn_Print_Area_23_1_1_1" localSheetId="11">#REF!</definedName>
    <definedName name="Excel_BuiltIn_Print_Area_23_1_1_1" localSheetId="14">#REF!</definedName>
    <definedName name="Excel_BuiltIn_Print_Area_23_1_1_1" localSheetId="6">#REF!</definedName>
    <definedName name="Excel_BuiltIn_Print_Area_23_1_1_1">#REF!</definedName>
    <definedName name="Excel_BuiltIn_Print_Area_24_1" localSheetId="11">#REF!</definedName>
    <definedName name="Excel_BuiltIn_Print_Area_24_1" localSheetId="14">#REF!</definedName>
    <definedName name="Excel_BuiltIn_Print_Area_24_1" localSheetId="6">#REF!</definedName>
    <definedName name="Excel_BuiltIn_Print_Area_24_1">#REF!</definedName>
    <definedName name="Excel_BuiltIn_Print_Area_24_1_1" localSheetId="11">#REF!</definedName>
    <definedName name="Excel_BuiltIn_Print_Area_24_1_1" localSheetId="14">#REF!</definedName>
    <definedName name="Excel_BuiltIn_Print_Area_24_1_1" localSheetId="6">#REF!</definedName>
    <definedName name="Excel_BuiltIn_Print_Area_24_1_1">#REF!</definedName>
    <definedName name="Excel_BuiltIn_Print_Area_24_1_1_1" localSheetId="11">#REF!</definedName>
    <definedName name="Excel_BuiltIn_Print_Area_24_1_1_1" localSheetId="14">#REF!</definedName>
    <definedName name="Excel_BuiltIn_Print_Area_24_1_1_1" localSheetId="6">#REF!</definedName>
    <definedName name="Excel_BuiltIn_Print_Area_24_1_1_1">#REF!</definedName>
    <definedName name="Excel_BuiltIn_Print_Area_24_1_1_1_1" localSheetId="11">#REF!</definedName>
    <definedName name="Excel_BuiltIn_Print_Area_24_1_1_1_1" localSheetId="14">#REF!</definedName>
    <definedName name="Excel_BuiltIn_Print_Area_24_1_1_1_1" localSheetId="6">#REF!</definedName>
    <definedName name="Excel_BuiltIn_Print_Area_24_1_1_1_1">#REF!</definedName>
    <definedName name="Excel_BuiltIn_Print_Area_25_1" localSheetId="11">#REF!</definedName>
    <definedName name="Excel_BuiltIn_Print_Area_25_1" localSheetId="14">#REF!</definedName>
    <definedName name="Excel_BuiltIn_Print_Area_25_1" localSheetId="6">#REF!</definedName>
    <definedName name="Excel_BuiltIn_Print_Area_25_1">#REF!</definedName>
    <definedName name="Excel_BuiltIn_Print_Area_25_1_1" localSheetId="11">#REF!</definedName>
    <definedName name="Excel_BuiltIn_Print_Area_25_1_1" localSheetId="14">#REF!</definedName>
    <definedName name="Excel_BuiltIn_Print_Area_25_1_1" localSheetId="6">#REF!</definedName>
    <definedName name="Excel_BuiltIn_Print_Area_25_1_1">#REF!</definedName>
    <definedName name="Excel_BuiltIn_Print_Area_26_1" localSheetId="11">#REF!</definedName>
    <definedName name="Excel_BuiltIn_Print_Area_26_1" localSheetId="14">#REF!</definedName>
    <definedName name="Excel_BuiltIn_Print_Area_26_1" localSheetId="6">#REF!</definedName>
    <definedName name="Excel_BuiltIn_Print_Area_26_1">#REF!</definedName>
    <definedName name="Excel_BuiltIn_Print_Area_26_1_1" localSheetId="11">#REF!</definedName>
    <definedName name="Excel_BuiltIn_Print_Area_26_1_1" localSheetId="14">#REF!</definedName>
    <definedName name="Excel_BuiltIn_Print_Area_26_1_1" localSheetId="6">#REF!</definedName>
    <definedName name="Excel_BuiltIn_Print_Area_26_1_1">#REF!</definedName>
    <definedName name="Excel_BuiltIn_Print_Area_26_1_1_1" localSheetId="11">#REF!</definedName>
    <definedName name="Excel_BuiltIn_Print_Area_26_1_1_1" localSheetId="14">#REF!</definedName>
    <definedName name="Excel_BuiltIn_Print_Area_26_1_1_1" localSheetId="6">#REF!</definedName>
    <definedName name="Excel_BuiltIn_Print_Area_26_1_1_1">#REF!</definedName>
    <definedName name="Excel_BuiltIn_Print_Area_27_1" localSheetId="11">#REF!</definedName>
    <definedName name="Excel_BuiltIn_Print_Area_27_1" localSheetId="14">#REF!</definedName>
    <definedName name="Excel_BuiltIn_Print_Area_27_1" localSheetId="6">#REF!</definedName>
    <definedName name="Excel_BuiltIn_Print_Area_27_1">#REF!</definedName>
    <definedName name="Excel_BuiltIn_Print_Area_27_1_1" localSheetId="11">#REF!</definedName>
    <definedName name="Excel_BuiltIn_Print_Area_27_1_1" localSheetId="14">#REF!</definedName>
    <definedName name="Excel_BuiltIn_Print_Area_27_1_1" localSheetId="6">#REF!</definedName>
    <definedName name="Excel_BuiltIn_Print_Area_27_1_1">#REF!</definedName>
    <definedName name="Excel_BuiltIn_Print_Area_28_1" localSheetId="11">#REF!</definedName>
    <definedName name="Excel_BuiltIn_Print_Area_28_1" localSheetId="14">#REF!</definedName>
    <definedName name="Excel_BuiltIn_Print_Area_28_1" localSheetId="6">#REF!</definedName>
    <definedName name="Excel_BuiltIn_Print_Area_28_1">#REF!</definedName>
    <definedName name="Excel_BuiltIn_Print_Area_29_1" localSheetId="11">#REF!</definedName>
    <definedName name="Excel_BuiltIn_Print_Area_29_1" localSheetId="14">#REF!</definedName>
    <definedName name="Excel_BuiltIn_Print_Area_29_1" localSheetId="6">#REF!</definedName>
    <definedName name="Excel_BuiltIn_Print_Area_29_1">#REF!</definedName>
    <definedName name="Excel_BuiltIn_Print_Area_3" localSheetId="14">[8]ณัฐนิภา!#REF!</definedName>
    <definedName name="Excel_BuiltIn_Print_Area_3" localSheetId="6">[8]ณัฐนิภา!#REF!</definedName>
    <definedName name="Excel_BuiltIn_Print_Area_3">[8]ณัฐนิภา!#REF!</definedName>
    <definedName name="Excel_BuiltIn_Print_Area_3_1" localSheetId="11">#REF!</definedName>
    <definedName name="Excel_BuiltIn_Print_Area_3_1" localSheetId="12">#REF!</definedName>
    <definedName name="Excel_BuiltIn_Print_Area_3_1" localSheetId="13">#REF!</definedName>
    <definedName name="Excel_BuiltIn_Print_Area_3_1" localSheetId="14">#REF!</definedName>
    <definedName name="Excel_BuiltIn_Print_Area_3_1" localSheetId="6">#REF!</definedName>
    <definedName name="Excel_BuiltIn_Print_Area_3_1">#REF!</definedName>
    <definedName name="Excel_BuiltIn_Print_Area_3_1_1" localSheetId="11">#REF!</definedName>
    <definedName name="Excel_BuiltIn_Print_Area_3_1_1" localSheetId="12">#REF!</definedName>
    <definedName name="Excel_BuiltIn_Print_Area_3_1_1" localSheetId="13">#REF!</definedName>
    <definedName name="Excel_BuiltIn_Print_Area_3_1_1" localSheetId="14">#REF!</definedName>
    <definedName name="Excel_BuiltIn_Print_Area_3_1_1" localSheetId="6">#REF!</definedName>
    <definedName name="Excel_BuiltIn_Print_Area_3_1_1">#REF!</definedName>
    <definedName name="Excel_BuiltIn_Print_Area_30_1" localSheetId="11">#REF!</definedName>
    <definedName name="Excel_BuiltIn_Print_Area_30_1" localSheetId="12">#REF!</definedName>
    <definedName name="Excel_BuiltIn_Print_Area_30_1" localSheetId="13">#REF!</definedName>
    <definedName name="Excel_BuiltIn_Print_Area_30_1" localSheetId="14">#REF!</definedName>
    <definedName name="Excel_BuiltIn_Print_Area_30_1" localSheetId="6">#REF!</definedName>
    <definedName name="Excel_BuiltIn_Print_Area_30_1">#REF!</definedName>
    <definedName name="Excel_BuiltIn_Print_Area_31_1" localSheetId="11">#REF!</definedName>
    <definedName name="Excel_BuiltIn_Print_Area_31_1" localSheetId="14">#REF!</definedName>
    <definedName name="Excel_BuiltIn_Print_Area_31_1" localSheetId="6">#REF!</definedName>
    <definedName name="Excel_BuiltIn_Print_Area_31_1">#REF!</definedName>
    <definedName name="Excel_BuiltIn_Print_Area_33_1" localSheetId="11">#REF!</definedName>
    <definedName name="Excel_BuiltIn_Print_Area_33_1" localSheetId="14">#REF!</definedName>
    <definedName name="Excel_BuiltIn_Print_Area_33_1" localSheetId="6">#REF!</definedName>
    <definedName name="Excel_BuiltIn_Print_Area_33_1">#REF!</definedName>
    <definedName name="Excel_BuiltIn_Print_Area_34_1" localSheetId="11">#REF!</definedName>
    <definedName name="Excel_BuiltIn_Print_Area_34_1" localSheetId="14">#REF!</definedName>
    <definedName name="Excel_BuiltIn_Print_Area_34_1" localSheetId="6">#REF!</definedName>
    <definedName name="Excel_BuiltIn_Print_Area_34_1">#REF!</definedName>
    <definedName name="Excel_BuiltIn_Print_Area_35_1" localSheetId="11">#REF!</definedName>
    <definedName name="Excel_BuiltIn_Print_Area_35_1" localSheetId="14">#REF!</definedName>
    <definedName name="Excel_BuiltIn_Print_Area_35_1" localSheetId="6">#REF!</definedName>
    <definedName name="Excel_BuiltIn_Print_Area_35_1">#REF!</definedName>
    <definedName name="Excel_BuiltIn_Print_Area_36_1" localSheetId="11">#REF!</definedName>
    <definedName name="Excel_BuiltIn_Print_Area_36_1" localSheetId="14">#REF!</definedName>
    <definedName name="Excel_BuiltIn_Print_Area_36_1" localSheetId="6">#REF!</definedName>
    <definedName name="Excel_BuiltIn_Print_Area_36_1">#REF!</definedName>
    <definedName name="Excel_BuiltIn_Print_Area_36_1_1" localSheetId="11">#REF!</definedName>
    <definedName name="Excel_BuiltIn_Print_Area_36_1_1" localSheetId="14">#REF!</definedName>
    <definedName name="Excel_BuiltIn_Print_Area_36_1_1" localSheetId="6">#REF!</definedName>
    <definedName name="Excel_BuiltIn_Print_Area_36_1_1">#REF!</definedName>
    <definedName name="Excel_BuiltIn_Print_Area_36_18" localSheetId="11">#REF!</definedName>
    <definedName name="Excel_BuiltIn_Print_Area_36_18" localSheetId="14">#REF!</definedName>
    <definedName name="Excel_BuiltIn_Print_Area_36_18" localSheetId="6">#REF!</definedName>
    <definedName name="Excel_BuiltIn_Print_Area_36_18">#REF!</definedName>
    <definedName name="Excel_BuiltIn_Print_Area_38_1" localSheetId="11">#REF!</definedName>
    <definedName name="Excel_BuiltIn_Print_Area_38_1" localSheetId="14">#REF!</definedName>
    <definedName name="Excel_BuiltIn_Print_Area_38_1" localSheetId="6">#REF!</definedName>
    <definedName name="Excel_BuiltIn_Print_Area_38_1">#REF!</definedName>
    <definedName name="Excel_BuiltIn_Print_Area_38_1_1" localSheetId="11">#REF!</definedName>
    <definedName name="Excel_BuiltIn_Print_Area_38_1_1" localSheetId="14">#REF!</definedName>
    <definedName name="Excel_BuiltIn_Print_Area_38_1_1" localSheetId="6">#REF!</definedName>
    <definedName name="Excel_BuiltIn_Print_Area_38_1_1">#REF!</definedName>
    <definedName name="Excel_BuiltIn_Print_Area_38_18" localSheetId="11">#REF!</definedName>
    <definedName name="Excel_BuiltIn_Print_Area_38_18" localSheetId="14">#REF!</definedName>
    <definedName name="Excel_BuiltIn_Print_Area_38_18" localSheetId="6">#REF!</definedName>
    <definedName name="Excel_BuiltIn_Print_Area_38_18">#REF!</definedName>
    <definedName name="Excel_BuiltIn_Print_Area_4" localSheetId="11">#REF!</definedName>
    <definedName name="Excel_BuiltIn_Print_Area_4" localSheetId="14">#REF!</definedName>
    <definedName name="Excel_BuiltIn_Print_Area_4" localSheetId="6">#REF!</definedName>
    <definedName name="Excel_BuiltIn_Print_Area_4">#REF!</definedName>
    <definedName name="Excel_BuiltIn_Print_Area_4_1" localSheetId="11">#REF!</definedName>
    <definedName name="Excel_BuiltIn_Print_Area_4_1" localSheetId="14">#REF!</definedName>
    <definedName name="Excel_BuiltIn_Print_Area_4_1" localSheetId="6">#REF!</definedName>
    <definedName name="Excel_BuiltIn_Print_Area_4_1">#REF!</definedName>
    <definedName name="Excel_BuiltIn_Print_Area_4_1_1">"#REF!"</definedName>
    <definedName name="Excel_BuiltIn_Print_Area_41" localSheetId="11">#REF!</definedName>
    <definedName name="Excel_BuiltIn_Print_Area_41" localSheetId="12">#REF!</definedName>
    <definedName name="Excel_BuiltIn_Print_Area_41" localSheetId="13">#REF!</definedName>
    <definedName name="Excel_BuiltIn_Print_Area_41" localSheetId="14">#REF!</definedName>
    <definedName name="Excel_BuiltIn_Print_Area_41" localSheetId="6">#REF!</definedName>
    <definedName name="Excel_BuiltIn_Print_Area_41">#REF!</definedName>
    <definedName name="Excel_BuiltIn_Print_Area_41_1" localSheetId="11">#REF!</definedName>
    <definedName name="Excel_BuiltIn_Print_Area_41_1" localSheetId="12">#REF!</definedName>
    <definedName name="Excel_BuiltIn_Print_Area_41_1" localSheetId="13">#REF!</definedName>
    <definedName name="Excel_BuiltIn_Print_Area_41_1" localSheetId="14">#REF!</definedName>
    <definedName name="Excel_BuiltIn_Print_Area_41_1" localSheetId="6">#REF!</definedName>
    <definedName name="Excel_BuiltIn_Print_Area_41_1">#REF!</definedName>
    <definedName name="Excel_BuiltIn_Print_Area_42" localSheetId="11">#REF!</definedName>
    <definedName name="Excel_BuiltIn_Print_Area_42" localSheetId="12">#REF!</definedName>
    <definedName name="Excel_BuiltIn_Print_Area_42" localSheetId="13">#REF!</definedName>
    <definedName name="Excel_BuiltIn_Print_Area_42" localSheetId="14">#REF!</definedName>
    <definedName name="Excel_BuiltIn_Print_Area_42" localSheetId="6">#REF!</definedName>
    <definedName name="Excel_BuiltIn_Print_Area_42">#REF!</definedName>
    <definedName name="Excel_BuiltIn_Print_Area_42_1" localSheetId="11">#REF!</definedName>
    <definedName name="Excel_BuiltIn_Print_Area_42_1" localSheetId="14">#REF!</definedName>
    <definedName name="Excel_BuiltIn_Print_Area_42_1" localSheetId="6">#REF!</definedName>
    <definedName name="Excel_BuiltIn_Print_Area_42_1">#REF!</definedName>
    <definedName name="Excel_BuiltIn_Print_Area_44" localSheetId="11">#REF!</definedName>
    <definedName name="Excel_BuiltIn_Print_Area_44" localSheetId="14">#REF!</definedName>
    <definedName name="Excel_BuiltIn_Print_Area_44" localSheetId="6">#REF!</definedName>
    <definedName name="Excel_BuiltIn_Print_Area_44">#REF!</definedName>
    <definedName name="Excel_BuiltIn_Print_Area_44_1" localSheetId="11">#REF!</definedName>
    <definedName name="Excel_BuiltIn_Print_Area_44_1" localSheetId="14">#REF!</definedName>
    <definedName name="Excel_BuiltIn_Print_Area_44_1" localSheetId="6">#REF!</definedName>
    <definedName name="Excel_BuiltIn_Print_Area_44_1">#REF!</definedName>
    <definedName name="Excel_BuiltIn_Print_Area_46" localSheetId="11">#REF!</definedName>
    <definedName name="Excel_BuiltIn_Print_Area_46" localSheetId="14">#REF!</definedName>
    <definedName name="Excel_BuiltIn_Print_Area_46" localSheetId="6">#REF!</definedName>
    <definedName name="Excel_BuiltIn_Print_Area_46">#REF!</definedName>
    <definedName name="Excel_BuiltIn_Print_Area_47_1" localSheetId="11">#REF!</definedName>
    <definedName name="Excel_BuiltIn_Print_Area_47_1" localSheetId="14">#REF!</definedName>
    <definedName name="Excel_BuiltIn_Print_Area_47_1" localSheetId="6">#REF!</definedName>
    <definedName name="Excel_BuiltIn_Print_Area_47_1">#REF!</definedName>
    <definedName name="Excel_BuiltIn_Print_Area_48" localSheetId="11">#REF!</definedName>
    <definedName name="Excel_BuiltIn_Print_Area_48" localSheetId="14">#REF!</definedName>
    <definedName name="Excel_BuiltIn_Print_Area_48" localSheetId="6">#REF!</definedName>
    <definedName name="Excel_BuiltIn_Print_Area_48">#REF!</definedName>
    <definedName name="Excel_BuiltIn_Print_Area_5" localSheetId="14">#REF!</definedName>
    <definedName name="Excel_BuiltIn_Print_Area_5" localSheetId="6">#REF!</definedName>
    <definedName name="Excel_BuiltIn_Print_Area_5">#REF!</definedName>
    <definedName name="Excel_BuiltIn_Print_Area_5_1" localSheetId="11">#REF!</definedName>
    <definedName name="Excel_BuiltIn_Print_Area_5_1" localSheetId="14">#REF!</definedName>
    <definedName name="Excel_BuiltIn_Print_Area_5_1" localSheetId="6">#REF!</definedName>
    <definedName name="Excel_BuiltIn_Print_Area_5_1">#REF!</definedName>
    <definedName name="Excel_BuiltIn_Print_Area_5_1_1" localSheetId="11">#REF!</definedName>
    <definedName name="Excel_BuiltIn_Print_Area_5_1_1" localSheetId="14">#REF!</definedName>
    <definedName name="Excel_BuiltIn_Print_Area_5_1_1" localSheetId="6">#REF!</definedName>
    <definedName name="Excel_BuiltIn_Print_Area_5_1_1">#REF!</definedName>
    <definedName name="Excel_BuiltIn_Print_Area_5_1_1_1">"#REF!"</definedName>
    <definedName name="Excel_BuiltIn_Print_Area_5_18" localSheetId="11">#REF!</definedName>
    <definedName name="Excel_BuiltIn_Print_Area_5_18" localSheetId="12">#REF!</definedName>
    <definedName name="Excel_BuiltIn_Print_Area_5_18" localSheetId="13">#REF!</definedName>
    <definedName name="Excel_BuiltIn_Print_Area_5_18" localSheetId="14">#REF!</definedName>
    <definedName name="Excel_BuiltIn_Print_Area_5_18" localSheetId="6">#REF!</definedName>
    <definedName name="Excel_BuiltIn_Print_Area_5_18">#REF!</definedName>
    <definedName name="Excel_BuiltIn_Print_Area_50_1" localSheetId="11">#REF!</definedName>
    <definedName name="Excel_BuiltIn_Print_Area_50_1" localSheetId="12">#REF!</definedName>
    <definedName name="Excel_BuiltIn_Print_Area_50_1" localSheetId="13">#REF!</definedName>
    <definedName name="Excel_BuiltIn_Print_Area_50_1" localSheetId="14">#REF!</definedName>
    <definedName name="Excel_BuiltIn_Print_Area_50_1" localSheetId="6">#REF!</definedName>
    <definedName name="Excel_BuiltIn_Print_Area_50_1">#REF!</definedName>
    <definedName name="Excel_BuiltIn_Print_Area_51" localSheetId="11">#REF!</definedName>
    <definedName name="Excel_BuiltIn_Print_Area_51" localSheetId="12">#REF!</definedName>
    <definedName name="Excel_BuiltIn_Print_Area_51" localSheetId="13">#REF!</definedName>
    <definedName name="Excel_BuiltIn_Print_Area_51" localSheetId="14">#REF!</definedName>
    <definedName name="Excel_BuiltIn_Print_Area_51" localSheetId="6">#REF!</definedName>
    <definedName name="Excel_BuiltIn_Print_Area_51">#REF!</definedName>
    <definedName name="Excel_BuiltIn_Print_Area_53" localSheetId="11">#REF!</definedName>
    <definedName name="Excel_BuiltIn_Print_Area_53" localSheetId="14">#REF!</definedName>
    <definedName name="Excel_BuiltIn_Print_Area_53" localSheetId="6">#REF!</definedName>
    <definedName name="Excel_BuiltIn_Print_Area_53">#REF!</definedName>
    <definedName name="Excel_BuiltIn_Print_Area_53_1" localSheetId="11">#REF!</definedName>
    <definedName name="Excel_BuiltIn_Print_Area_53_1" localSheetId="14">#REF!</definedName>
    <definedName name="Excel_BuiltIn_Print_Area_53_1" localSheetId="6">#REF!</definedName>
    <definedName name="Excel_BuiltIn_Print_Area_53_1">#REF!</definedName>
    <definedName name="Excel_BuiltIn_Print_Area_53_1_1" localSheetId="11">#REF!</definedName>
    <definedName name="Excel_BuiltIn_Print_Area_53_1_1" localSheetId="14">#REF!</definedName>
    <definedName name="Excel_BuiltIn_Print_Area_53_1_1" localSheetId="6">#REF!</definedName>
    <definedName name="Excel_BuiltIn_Print_Area_53_1_1">#REF!</definedName>
    <definedName name="Excel_BuiltIn_Print_Area_54" localSheetId="11">#REF!</definedName>
    <definedName name="Excel_BuiltIn_Print_Area_54" localSheetId="14">#REF!</definedName>
    <definedName name="Excel_BuiltIn_Print_Area_54" localSheetId="6">#REF!</definedName>
    <definedName name="Excel_BuiltIn_Print_Area_54">#REF!</definedName>
    <definedName name="Excel_BuiltIn_Print_Area_55_1" localSheetId="11">#REF!</definedName>
    <definedName name="Excel_BuiltIn_Print_Area_55_1" localSheetId="14">#REF!</definedName>
    <definedName name="Excel_BuiltIn_Print_Area_55_1" localSheetId="6">#REF!</definedName>
    <definedName name="Excel_BuiltIn_Print_Area_55_1">#REF!</definedName>
    <definedName name="Excel_BuiltIn_Print_Area_56" localSheetId="11">#REF!</definedName>
    <definedName name="Excel_BuiltIn_Print_Area_56" localSheetId="14">#REF!</definedName>
    <definedName name="Excel_BuiltIn_Print_Area_56" localSheetId="6">#REF!</definedName>
    <definedName name="Excel_BuiltIn_Print_Area_56">#REF!</definedName>
    <definedName name="Excel_BuiltIn_Print_Area_6" localSheetId="14">#REF!</definedName>
    <definedName name="Excel_BuiltIn_Print_Area_6" localSheetId="6">#REF!</definedName>
    <definedName name="Excel_BuiltIn_Print_Area_6">#REF!</definedName>
    <definedName name="Excel_BuiltIn_Print_Area_6_1" localSheetId="11">#REF!</definedName>
    <definedName name="Excel_BuiltIn_Print_Area_6_1" localSheetId="14">#REF!</definedName>
    <definedName name="Excel_BuiltIn_Print_Area_6_1" localSheetId="6">#REF!</definedName>
    <definedName name="Excel_BuiltIn_Print_Area_6_1">#REF!</definedName>
    <definedName name="Excel_BuiltIn_Print_Area_6_1_1" localSheetId="14">#REF!</definedName>
    <definedName name="Excel_BuiltIn_Print_Area_6_1_1" localSheetId="6">#REF!</definedName>
    <definedName name="Excel_BuiltIn_Print_Area_6_1_1">#REF!</definedName>
    <definedName name="Excel_BuiltIn_Print_Area_6_18" localSheetId="11">#REF!</definedName>
    <definedName name="Excel_BuiltIn_Print_Area_6_18" localSheetId="14">#REF!</definedName>
    <definedName name="Excel_BuiltIn_Print_Area_6_18" localSheetId="6">#REF!</definedName>
    <definedName name="Excel_BuiltIn_Print_Area_6_18">#REF!</definedName>
    <definedName name="Excel_BuiltIn_Print_Area_7_1" localSheetId="11">#REF!</definedName>
    <definedName name="Excel_BuiltIn_Print_Area_7_1" localSheetId="14">#REF!</definedName>
    <definedName name="Excel_BuiltIn_Print_Area_7_1" localSheetId="6">#REF!</definedName>
    <definedName name="Excel_BuiltIn_Print_Area_7_1">#REF!</definedName>
    <definedName name="Excel_BuiltIn_Print_Area_7_18" localSheetId="11">#REF!</definedName>
    <definedName name="Excel_BuiltIn_Print_Area_7_18" localSheetId="14">#REF!</definedName>
    <definedName name="Excel_BuiltIn_Print_Area_7_18" localSheetId="6">#REF!</definedName>
    <definedName name="Excel_BuiltIn_Print_Area_7_18">#REF!</definedName>
    <definedName name="Excel_BuiltIn_Print_Area_8">"$#REF!.$A$1:$G$78"</definedName>
    <definedName name="Excel_BuiltIn_Print_Area_8_1" localSheetId="14">#REF!</definedName>
    <definedName name="Excel_BuiltIn_Print_Area_8_1" localSheetId="6">#REF!</definedName>
    <definedName name="Excel_BuiltIn_Print_Area_8_1">#REF!</definedName>
    <definedName name="Excel_BuiltIn_Print_Area_9_1" localSheetId="11">#REF!</definedName>
    <definedName name="Excel_BuiltIn_Print_Area_9_1" localSheetId="12">#REF!</definedName>
    <definedName name="Excel_BuiltIn_Print_Area_9_1" localSheetId="13">#REF!</definedName>
    <definedName name="Excel_BuiltIn_Print_Area_9_1" localSheetId="14">#REF!</definedName>
    <definedName name="Excel_BuiltIn_Print_Area_9_1" localSheetId="6">#REF!</definedName>
    <definedName name="Excel_BuiltIn_Print_Area_9_1">#REF!</definedName>
    <definedName name="Excel_BuiltIn_Print_Titles_1" localSheetId="11">('[9]P''Kung'!$A$2:$B$65536,'[9]P''Kung'!$A$2:$IV$6)</definedName>
    <definedName name="Excel_BuiltIn_Print_Titles_1" localSheetId="12">('[9]P''Kung'!$A$2:$B$65536,'[9]P''Kung'!$A$2:$IV$6)</definedName>
    <definedName name="Excel_BuiltIn_Print_Titles_1" localSheetId="13">('[9]P''Kung'!$A$2:$B$65536,'[9]P''Kung'!$A$2:$IV$6)</definedName>
    <definedName name="Excel_BuiltIn_Print_Titles_1" localSheetId="14">('[9]P''Kung'!$A$2:$B$65536,'[9]P''Kung'!$A$2:$IV$6)</definedName>
    <definedName name="Excel_BuiltIn_Print_Titles_1" localSheetId="6">#REF!</definedName>
    <definedName name="Excel_BuiltIn_Print_Titles_1">#REF!</definedName>
    <definedName name="Excel_BuiltIn_Print_Titles_1_1" localSheetId="11">#REF!</definedName>
    <definedName name="Excel_BuiltIn_Print_Titles_1_1" localSheetId="14">#REF!</definedName>
    <definedName name="Excel_BuiltIn_Print_Titles_1_1" localSheetId="6">#REF!</definedName>
    <definedName name="Excel_BuiltIn_Print_Titles_1_1">#REF!</definedName>
    <definedName name="Excel_BuiltIn_Print_Titles_1_1_1" localSheetId="14">#REF!</definedName>
    <definedName name="Excel_BuiltIn_Print_Titles_1_1_1" localSheetId="6">#REF!</definedName>
    <definedName name="Excel_BuiltIn_Print_Titles_1_1_1">#REF!</definedName>
    <definedName name="Excel_BuiltIn_Print_Titles_1_1_1_1" localSheetId="14">#REF!</definedName>
    <definedName name="Excel_BuiltIn_Print_Titles_1_1_1_1" localSheetId="6">#REF!</definedName>
    <definedName name="Excel_BuiltIn_Print_Titles_1_1_1_1">#REF!</definedName>
    <definedName name="Excel_BuiltIn_Print_Titles_1_1_1_1_1" localSheetId="14">#REF!</definedName>
    <definedName name="Excel_BuiltIn_Print_Titles_1_1_1_1_1" localSheetId="6">#REF!</definedName>
    <definedName name="Excel_BuiltIn_Print_Titles_1_1_1_1_1">#REF!</definedName>
    <definedName name="Excel_BuiltIn_Print_Titles_1_1_1_1_1_1" localSheetId="14">#REF!</definedName>
    <definedName name="Excel_BuiltIn_Print_Titles_1_1_1_1_1_1" localSheetId="6">#REF!</definedName>
    <definedName name="Excel_BuiltIn_Print_Titles_1_1_1_1_1_1">#REF!</definedName>
    <definedName name="Excel_BuiltIn_Print_Titles_1_1_17" localSheetId="14">#REF!</definedName>
    <definedName name="Excel_BuiltIn_Print_Titles_1_1_17" localSheetId="6">#REF!</definedName>
    <definedName name="Excel_BuiltIn_Print_Titles_1_1_17">#REF!</definedName>
    <definedName name="Excel_BuiltIn_Print_Titles_10_1" localSheetId="11">#REF!</definedName>
    <definedName name="Excel_BuiltIn_Print_Titles_10_1" localSheetId="14">#REF!</definedName>
    <definedName name="Excel_BuiltIn_Print_Titles_10_1" localSheetId="6">#REF!</definedName>
    <definedName name="Excel_BuiltIn_Print_Titles_10_1">#REF!</definedName>
    <definedName name="Excel_BuiltIn_Print_Titles_10_1_1" localSheetId="11">#REF!</definedName>
    <definedName name="Excel_BuiltIn_Print_Titles_10_1_1" localSheetId="14">#REF!</definedName>
    <definedName name="Excel_BuiltIn_Print_Titles_10_1_1" localSheetId="6">#REF!</definedName>
    <definedName name="Excel_BuiltIn_Print_Titles_10_1_1">#REF!</definedName>
    <definedName name="Excel_BuiltIn_Print_Titles_12" localSheetId="14">#REF!</definedName>
    <definedName name="Excel_BuiltIn_Print_Titles_12" localSheetId="6">#REF!</definedName>
    <definedName name="Excel_BuiltIn_Print_Titles_12">#REF!</definedName>
    <definedName name="Excel_BuiltIn_Print_Titles_12_1" localSheetId="11">#REF!</definedName>
    <definedName name="Excel_BuiltIn_Print_Titles_12_1" localSheetId="14">#REF!</definedName>
    <definedName name="Excel_BuiltIn_Print_Titles_12_1" localSheetId="6">#REF!</definedName>
    <definedName name="Excel_BuiltIn_Print_Titles_12_1">#REF!</definedName>
    <definedName name="Excel_BuiltIn_Print_Titles_14" localSheetId="11">([10]GIS!$A$4:$B$65536,[10]GIS!$4:$5)</definedName>
    <definedName name="Excel_BuiltIn_Print_Titles_14" localSheetId="12">([10]GIS!$A$4:$B$65536,[10]GIS!$4:$5)</definedName>
    <definedName name="Excel_BuiltIn_Print_Titles_14" localSheetId="13">([10]GIS!$A$4:$B$65536,[10]GIS!$4:$5)</definedName>
    <definedName name="Excel_BuiltIn_Print_Titles_14" localSheetId="14">([10]GIS!$A$4:$B$65536,[10]GIS!$4:$5)</definedName>
    <definedName name="Excel_BuiltIn_Print_Titles_14">NA()</definedName>
    <definedName name="Excel_BuiltIn_Print_Titles_15_1" localSheetId="11">#REF!</definedName>
    <definedName name="Excel_BuiltIn_Print_Titles_15_1" localSheetId="12">#REF!</definedName>
    <definedName name="Excel_BuiltIn_Print_Titles_15_1" localSheetId="13">#REF!</definedName>
    <definedName name="Excel_BuiltIn_Print_Titles_15_1" localSheetId="14">#REF!</definedName>
    <definedName name="Excel_BuiltIn_Print_Titles_15_1" localSheetId="6">#REF!</definedName>
    <definedName name="Excel_BuiltIn_Print_Titles_15_1">#REF!</definedName>
    <definedName name="Excel_BuiltIn_Print_Titles_17_1" localSheetId="11">#REF!</definedName>
    <definedName name="Excel_BuiltIn_Print_Titles_17_1" localSheetId="12">#REF!</definedName>
    <definedName name="Excel_BuiltIn_Print_Titles_17_1" localSheetId="13">#REF!</definedName>
    <definedName name="Excel_BuiltIn_Print_Titles_17_1" localSheetId="14">#REF!</definedName>
    <definedName name="Excel_BuiltIn_Print_Titles_17_1" localSheetId="6">#REF!</definedName>
    <definedName name="Excel_BuiltIn_Print_Titles_17_1">#REF!</definedName>
    <definedName name="Excel_BuiltIn_Print_Titles_18" localSheetId="14">#REF!</definedName>
    <definedName name="Excel_BuiltIn_Print_Titles_18" localSheetId="6">#REF!</definedName>
    <definedName name="Excel_BuiltIn_Print_Titles_18">#REF!</definedName>
    <definedName name="Excel_BuiltIn_Print_Titles_18_1" localSheetId="11">#REF!</definedName>
    <definedName name="Excel_BuiltIn_Print_Titles_18_1" localSheetId="14">#REF!</definedName>
    <definedName name="Excel_BuiltIn_Print_Titles_18_1" localSheetId="6">#REF!</definedName>
    <definedName name="Excel_BuiltIn_Print_Titles_18_1">#REF!</definedName>
    <definedName name="Excel_BuiltIn_Print_Titles_18_1_1" localSheetId="11">#REF!</definedName>
    <definedName name="Excel_BuiltIn_Print_Titles_18_1_1" localSheetId="14">#REF!</definedName>
    <definedName name="Excel_BuiltIn_Print_Titles_18_1_1" localSheetId="6">#REF!</definedName>
    <definedName name="Excel_BuiltIn_Print_Titles_18_1_1">#REF!</definedName>
    <definedName name="Excel_BuiltIn_Print_Titles_19_1" localSheetId="11">#REF!</definedName>
    <definedName name="Excel_BuiltIn_Print_Titles_19_1" localSheetId="14">#REF!</definedName>
    <definedName name="Excel_BuiltIn_Print_Titles_19_1" localSheetId="6">#REF!</definedName>
    <definedName name="Excel_BuiltIn_Print_Titles_19_1">#REF!</definedName>
    <definedName name="Excel_BuiltIn_Print_Titles_2" localSheetId="11">#REF!</definedName>
    <definedName name="Excel_BuiltIn_Print_Titles_2" localSheetId="14">#REF!</definedName>
    <definedName name="Excel_BuiltIn_Print_Titles_2" localSheetId="6">#REF!</definedName>
    <definedName name="Excel_BuiltIn_Print_Titles_2">#REF!</definedName>
    <definedName name="Excel_BuiltIn_Print_Titles_2_1" localSheetId="11">('[11]รายละเอียดสรุปรวม(ปปข.6,7)'!$A$1:$C$65535,'[11]รายละเอียดสรุปรวม(ปปข.6,7)'!$1:$4)</definedName>
    <definedName name="Excel_BuiltIn_Print_Titles_2_1" localSheetId="12">('[11]รายละเอียดสรุปรวม(ปปข.6,7)'!$A$1:$C$65535,'[11]รายละเอียดสรุปรวม(ปปข.6,7)'!$1:$4)</definedName>
    <definedName name="Excel_BuiltIn_Print_Titles_2_1" localSheetId="13">('[11]รายละเอียดสรุปรวม(ปปข.6,7)'!$A$1:$C$65535,'[11]รายละเอียดสรุปรวม(ปปข.6,7)'!$1:$4)</definedName>
    <definedName name="Excel_BuiltIn_Print_Titles_2_1" localSheetId="14">('[11]รายละเอียดสรุปรวม(ปปข.6,7)'!$A$1:$C$65535,'[11]รายละเอียดสรุปรวม(ปปข.6,7)'!$1:$4)</definedName>
    <definedName name="Excel_BuiltIn_Print_Titles_2_1">([12]PL!$A$1:$C$65534,[12]PL!$A$1:$IU$5)</definedName>
    <definedName name="Excel_BuiltIn_Print_Titles_2_1_1" localSheetId="11">#REF!</definedName>
    <definedName name="Excel_BuiltIn_Print_Titles_2_1_1" localSheetId="12">#REF!</definedName>
    <definedName name="Excel_BuiltIn_Print_Titles_2_1_1" localSheetId="13">#REF!</definedName>
    <definedName name="Excel_BuiltIn_Print_Titles_2_1_1" localSheetId="14">#REF!</definedName>
    <definedName name="Excel_BuiltIn_Print_Titles_2_1_1" localSheetId="6">#REF!</definedName>
    <definedName name="Excel_BuiltIn_Print_Titles_2_1_1">#REF!</definedName>
    <definedName name="Excel_BuiltIn_Print_Titles_2_1_1_1">NA()</definedName>
    <definedName name="Excel_BuiltIn_Print_Titles_2_1_1_1_1">"#REF!"</definedName>
    <definedName name="Excel_BuiltIn_Print_Titles_21_1" localSheetId="11">#REF!</definedName>
    <definedName name="Excel_BuiltIn_Print_Titles_21_1" localSheetId="12">#REF!</definedName>
    <definedName name="Excel_BuiltIn_Print_Titles_21_1" localSheetId="13">#REF!</definedName>
    <definedName name="Excel_BuiltIn_Print_Titles_21_1" localSheetId="14">#REF!</definedName>
    <definedName name="Excel_BuiltIn_Print_Titles_21_1" localSheetId="6">#REF!</definedName>
    <definedName name="Excel_BuiltIn_Print_Titles_21_1">#REF!</definedName>
    <definedName name="Excel_BuiltIn_Print_Titles_23_1" localSheetId="11">#REF!</definedName>
    <definedName name="Excel_BuiltIn_Print_Titles_23_1" localSheetId="12">#REF!</definedName>
    <definedName name="Excel_BuiltIn_Print_Titles_23_1" localSheetId="13">#REF!</definedName>
    <definedName name="Excel_BuiltIn_Print_Titles_23_1" localSheetId="14">#REF!</definedName>
    <definedName name="Excel_BuiltIn_Print_Titles_23_1" localSheetId="6">#REF!</definedName>
    <definedName name="Excel_BuiltIn_Print_Titles_23_1">#REF!</definedName>
    <definedName name="Excel_BuiltIn_Print_Titles_23_1_1" localSheetId="11">#REF!</definedName>
    <definedName name="Excel_BuiltIn_Print_Titles_23_1_1" localSheetId="12">#REF!</definedName>
    <definedName name="Excel_BuiltIn_Print_Titles_23_1_1" localSheetId="13">#REF!</definedName>
    <definedName name="Excel_BuiltIn_Print_Titles_23_1_1" localSheetId="14">#REF!</definedName>
    <definedName name="Excel_BuiltIn_Print_Titles_23_1_1" localSheetId="6">#REF!</definedName>
    <definedName name="Excel_BuiltIn_Print_Titles_23_1_1">#REF!</definedName>
    <definedName name="Excel_BuiltIn_Print_Titles_24_1" localSheetId="11">#REF!</definedName>
    <definedName name="Excel_BuiltIn_Print_Titles_24_1" localSheetId="14">#REF!</definedName>
    <definedName name="Excel_BuiltIn_Print_Titles_24_1" localSheetId="6">#REF!</definedName>
    <definedName name="Excel_BuiltIn_Print_Titles_24_1">#REF!</definedName>
    <definedName name="Excel_BuiltIn_Print_Titles_24_1_1" localSheetId="11">#REF!</definedName>
    <definedName name="Excel_BuiltIn_Print_Titles_24_1_1" localSheetId="14">#REF!</definedName>
    <definedName name="Excel_BuiltIn_Print_Titles_24_1_1" localSheetId="6">#REF!</definedName>
    <definedName name="Excel_BuiltIn_Print_Titles_24_1_1">#REF!</definedName>
    <definedName name="Excel_BuiltIn_Print_Titles_26_1" localSheetId="11">#REF!</definedName>
    <definedName name="Excel_BuiltIn_Print_Titles_26_1" localSheetId="14">#REF!</definedName>
    <definedName name="Excel_BuiltIn_Print_Titles_26_1" localSheetId="6">#REF!</definedName>
    <definedName name="Excel_BuiltIn_Print_Titles_26_1">#REF!</definedName>
    <definedName name="Excel_BuiltIn_Print_Titles_28_1" localSheetId="11">#REF!</definedName>
    <definedName name="Excel_BuiltIn_Print_Titles_28_1" localSheetId="14">#REF!</definedName>
    <definedName name="Excel_BuiltIn_Print_Titles_28_1" localSheetId="6">#REF!</definedName>
    <definedName name="Excel_BuiltIn_Print_Titles_28_1">#REF!</definedName>
    <definedName name="Excel_BuiltIn_Print_Titles_3_1" localSheetId="14">#REF!</definedName>
    <definedName name="Excel_BuiltIn_Print_Titles_3_1" localSheetId="6">#REF!</definedName>
    <definedName name="Excel_BuiltIn_Print_Titles_3_1">#REF!</definedName>
    <definedName name="Excel_BuiltIn_Print_Titles_31" localSheetId="11">#REF!</definedName>
    <definedName name="Excel_BuiltIn_Print_Titles_31" localSheetId="14">#REF!</definedName>
    <definedName name="Excel_BuiltIn_Print_Titles_31" localSheetId="6">#REF!</definedName>
    <definedName name="Excel_BuiltIn_Print_Titles_31">#REF!</definedName>
    <definedName name="Excel_BuiltIn_Print_Titles_39_1" localSheetId="11">#REF!</definedName>
    <definedName name="Excel_BuiltIn_Print_Titles_39_1" localSheetId="14">#REF!</definedName>
    <definedName name="Excel_BuiltIn_Print_Titles_39_1" localSheetId="6">#REF!</definedName>
    <definedName name="Excel_BuiltIn_Print_Titles_39_1">#REF!</definedName>
    <definedName name="Excel_BuiltIn_Print_Titles_4_1" localSheetId="14">#REF!</definedName>
    <definedName name="Excel_BuiltIn_Print_Titles_4_1" localSheetId="6">#REF!</definedName>
    <definedName name="Excel_BuiltIn_Print_Titles_4_1">#REF!</definedName>
    <definedName name="Excel_BuiltIn_Print_Titles_4_1_1" localSheetId="14">#REF!</definedName>
    <definedName name="Excel_BuiltIn_Print_Titles_4_1_1" localSheetId="6">#REF!</definedName>
    <definedName name="Excel_BuiltIn_Print_Titles_4_1_1">#REF!</definedName>
    <definedName name="Excel_BuiltIn_Print_Titles_41" localSheetId="11">#REF!</definedName>
    <definedName name="Excel_BuiltIn_Print_Titles_41" localSheetId="14">#REF!</definedName>
    <definedName name="Excel_BuiltIn_Print_Titles_41" localSheetId="6">#REF!</definedName>
    <definedName name="Excel_BuiltIn_Print_Titles_41">#REF!</definedName>
    <definedName name="Excel_BuiltIn_Print_Titles_5_1" localSheetId="11">#REF!</definedName>
    <definedName name="Excel_BuiltIn_Print_Titles_5_1" localSheetId="14">#REF!</definedName>
    <definedName name="Excel_BuiltIn_Print_Titles_5_1" localSheetId="6">#REF!</definedName>
    <definedName name="Excel_BuiltIn_Print_Titles_5_1">#REF!</definedName>
    <definedName name="Excel_BuiltIn_Print_Titles_5_1_1" localSheetId="14">#REF!</definedName>
    <definedName name="Excel_BuiltIn_Print_Titles_5_1_1" localSheetId="6">#REF!</definedName>
    <definedName name="Excel_BuiltIn_Print_Titles_5_1_1">#REF!</definedName>
    <definedName name="Excel_BuiltIn_Print_Titles_5_18" localSheetId="11">#REF!</definedName>
    <definedName name="Excel_BuiltIn_Print_Titles_5_18" localSheetId="14">#REF!</definedName>
    <definedName name="Excel_BuiltIn_Print_Titles_5_18" localSheetId="6">#REF!</definedName>
    <definedName name="Excel_BuiltIn_Print_Titles_5_18">#REF!</definedName>
    <definedName name="Excel_BuiltIn_Print_Titles_53" localSheetId="11">#REF!</definedName>
    <definedName name="Excel_BuiltIn_Print_Titles_53" localSheetId="14">#REF!</definedName>
    <definedName name="Excel_BuiltIn_Print_Titles_53" localSheetId="6">#REF!</definedName>
    <definedName name="Excel_BuiltIn_Print_Titles_53">#REF!</definedName>
    <definedName name="Excel_BuiltIn_Print_Titles_54_1" localSheetId="11">#REF!</definedName>
    <definedName name="Excel_BuiltIn_Print_Titles_54_1" localSheetId="14">#REF!</definedName>
    <definedName name="Excel_BuiltIn_Print_Titles_54_1" localSheetId="6">#REF!</definedName>
    <definedName name="Excel_BuiltIn_Print_Titles_54_1">#REF!</definedName>
    <definedName name="Excel_BuiltIn_Print_Titles_6_1" localSheetId="11">#REF!</definedName>
    <definedName name="Excel_BuiltIn_Print_Titles_6_1" localSheetId="14">#REF!</definedName>
    <definedName name="Excel_BuiltIn_Print_Titles_6_1" localSheetId="6">#REF!</definedName>
    <definedName name="Excel_BuiltIn_Print_Titles_6_1">#REF!</definedName>
    <definedName name="Excel_BuiltIn_Print_Titles_6_1_1" localSheetId="14">#REF!</definedName>
    <definedName name="Excel_BuiltIn_Print_Titles_6_1_1" localSheetId="6">#REF!</definedName>
    <definedName name="Excel_BuiltIn_Print_Titles_6_1_1">#REF!</definedName>
    <definedName name="Excel_BuiltIn_Print_Titles_6_1_1_1" localSheetId="14">#REF!</definedName>
    <definedName name="Excel_BuiltIn_Print_Titles_6_1_1_1" localSheetId="6">#REF!</definedName>
    <definedName name="Excel_BuiltIn_Print_Titles_6_1_1_1">#REF!</definedName>
    <definedName name="Excel_BuiltIn_Print_Titles_6_18" localSheetId="11">#REF!</definedName>
    <definedName name="Excel_BuiltIn_Print_Titles_6_18" localSheetId="14">#REF!</definedName>
    <definedName name="Excel_BuiltIn_Print_Titles_6_18" localSheetId="6">#REF!</definedName>
    <definedName name="Excel_BuiltIn_Print_Titles_6_18">#REF!</definedName>
    <definedName name="Excel_BuiltIn_Print_Titles_7_1" localSheetId="11">#REF!</definedName>
    <definedName name="Excel_BuiltIn_Print_Titles_7_1" localSheetId="14">#REF!</definedName>
    <definedName name="Excel_BuiltIn_Print_Titles_7_1" localSheetId="6">#REF!</definedName>
    <definedName name="Excel_BuiltIn_Print_Titles_7_1">#REF!</definedName>
    <definedName name="Excel_BuiltIn_Print_Titles_7_1_1" localSheetId="14">#REF!</definedName>
    <definedName name="Excel_BuiltIn_Print_Titles_7_1_1" localSheetId="6">#REF!</definedName>
    <definedName name="Excel_BuiltIn_Print_Titles_7_1_1">#REF!</definedName>
    <definedName name="Excel_BuiltIn_Print_Titles_7_18" localSheetId="11">#REF!</definedName>
    <definedName name="Excel_BuiltIn_Print_Titles_7_18" localSheetId="14">#REF!</definedName>
    <definedName name="Excel_BuiltIn_Print_Titles_7_18" localSheetId="6">#REF!</definedName>
    <definedName name="Excel_BuiltIn_Print_Titles_7_18">#REF!</definedName>
    <definedName name="Excel_BuiltIn_Print_Titles_9" localSheetId="11">(#REF!,#REF!)</definedName>
    <definedName name="Excel_BuiltIn_Print_Titles_9" localSheetId="12">(#REF!,#REF!)</definedName>
    <definedName name="Excel_BuiltIn_Print_Titles_9" localSheetId="13">(#REF!,#REF!)</definedName>
    <definedName name="Excel_BuiltIn_Print_Titles_9" localSheetId="14">(#REF!,#REF!)</definedName>
    <definedName name="Excel_BuiltIn_Print_Titles_9" localSheetId="6">(#REF!,#REF!)</definedName>
    <definedName name="Excel_BuiltIn_Print_Titles_9">(#REF!,#REF!)</definedName>
    <definedName name="ff" localSheetId="14">#REF!</definedName>
    <definedName name="ff" localSheetId="6">#REF!</definedName>
    <definedName name="ff">#REF!</definedName>
    <definedName name="Format" localSheetId="11">#REF!</definedName>
    <definedName name="Format" localSheetId="12">#REF!</definedName>
    <definedName name="Format" localSheetId="13">#REF!</definedName>
    <definedName name="Format" localSheetId="14">#REF!</definedName>
    <definedName name="Format" localSheetId="6">#REF!</definedName>
    <definedName name="Format">#REF!</definedName>
    <definedName name="Format_1">NA()</definedName>
    <definedName name="Format_13">"$#REF.$A$2:$T$4262"</definedName>
    <definedName name="Format_2">"$#REF.$A$2:$T$4262"</definedName>
    <definedName name="Format_3">NA()</definedName>
    <definedName name="Format_4">NA()</definedName>
    <definedName name="Format_5" localSheetId="11">#REF!</definedName>
    <definedName name="Format_5" localSheetId="12">#REF!</definedName>
    <definedName name="Format_5" localSheetId="13">#REF!</definedName>
    <definedName name="Format_5" localSheetId="14">#REF!</definedName>
    <definedName name="Format_5" localSheetId="6">#REF!</definedName>
    <definedName name="Format_5">#REF!</definedName>
    <definedName name="Format_5_1" localSheetId="14">#REF!</definedName>
    <definedName name="Format_5_1" localSheetId="6">#REF!</definedName>
    <definedName name="Format_5_1">#REF!</definedName>
    <definedName name="Format_7">"#ref!"</definedName>
    <definedName name="FSQ3_1_1" localSheetId="14">#REF!</definedName>
    <definedName name="FSQ3_1_1" localSheetId="6">#REF!</definedName>
    <definedName name="FSQ3_1_1">#REF!</definedName>
    <definedName name="gggg">NA()</definedName>
    <definedName name="gggg_1" localSheetId="14">#REF!</definedName>
    <definedName name="gggg_1" localSheetId="6">#REF!</definedName>
    <definedName name="gggg_1">#REF!</definedName>
    <definedName name="group_f_2">"#ref!"</definedName>
    <definedName name="group_f_7">"#ref!"</definedName>
    <definedName name="iikkoo">NA()</definedName>
    <definedName name="iikkoo_1" localSheetId="14">#REF!</definedName>
    <definedName name="iikkoo_1" localSheetId="6">#REF!</definedName>
    <definedName name="iikkoo_1">#REF!</definedName>
    <definedName name="month">[5]Sheet1!$A$1:$A$12</definedName>
    <definedName name="Notes" localSheetId="11">#REF!</definedName>
    <definedName name="Notes" localSheetId="12">#REF!</definedName>
    <definedName name="Notes" localSheetId="13">#REF!</definedName>
    <definedName name="Notes" localSheetId="14">#REF!</definedName>
    <definedName name="Notes" localSheetId="6">#REF!</definedName>
    <definedName name="Notes">#REF!</definedName>
    <definedName name="Notes_1">NA()</definedName>
    <definedName name="Notes_13">"$#REF.$A$1:$L$42"</definedName>
    <definedName name="Notes_2">"#ref!"</definedName>
    <definedName name="Notes_3">NA()</definedName>
    <definedName name="Notes_4">NA()</definedName>
    <definedName name="Notes_5" localSheetId="11">#REF!</definedName>
    <definedName name="Notes_5" localSheetId="12">#REF!</definedName>
    <definedName name="Notes_5" localSheetId="13">#REF!</definedName>
    <definedName name="Notes_5" localSheetId="14">#REF!</definedName>
    <definedName name="Notes_5" localSheetId="6">#REF!</definedName>
    <definedName name="Notes_5">#REF!</definedName>
    <definedName name="Notes_5_1" localSheetId="14">#REF!</definedName>
    <definedName name="Notes_5_1" localSheetId="6">#REF!</definedName>
    <definedName name="Notes_5_1">#REF!</definedName>
    <definedName name="Notes_7">"#ref!"</definedName>
    <definedName name="pl" localSheetId="11">#REF!</definedName>
    <definedName name="pl" localSheetId="12">#REF!</definedName>
    <definedName name="pl" localSheetId="13">#REF!</definedName>
    <definedName name="pl" localSheetId="14">#REF!</definedName>
    <definedName name="pl">"'file:///c:/documents%20and%20settings/pwa/desktop/%e0%b8%87%e0%b8%b2%e0%b8%99%e0%b8%9d%e0%b8%b2%e0%b8%81/%e0%b8%a7%e0%b8%a3%e0%b8%a3%e0%b8%93/evm%20%e0%b8%87%e0%b8%9a%e0%b8%94%e0%b8%b8%e0%b8%a5%e0%b9%83%e0%b8%ab%e0%b9%89%e0%b8%97%e0%b8%b3%e0%b8%ab%e0%b8%"</definedName>
    <definedName name="pl_1">NA()</definedName>
    <definedName name="pl_10">"'file:///c:/ep_2008-6%20month/before_audit/note_6m.xls'#$''.$ap$127"</definedName>
    <definedName name="pl_11">"'file:///c:/ep_2008-6%20month/before_audit/note_6m.xls'#$''.$ap$127"</definedName>
    <definedName name="pl_13">"$#REF.$AP$127"</definedName>
    <definedName name="pl_2">"$#REF.$AP$127"</definedName>
    <definedName name="pl_3">NA()</definedName>
    <definedName name="pl_4">NA()</definedName>
    <definedName name="pl_5" localSheetId="11">#REF!</definedName>
    <definedName name="pl_5" localSheetId="12">#REF!</definedName>
    <definedName name="pl_5" localSheetId="13">#REF!</definedName>
    <definedName name="pl_5" localSheetId="14">#REF!</definedName>
    <definedName name="pl_5" localSheetId="6">#REF!</definedName>
    <definedName name="pl_5">#REF!</definedName>
    <definedName name="pl_5_1" localSheetId="14">#REF!</definedName>
    <definedName name="pl_5_1" localSheetId="6">#REF!</definedName>
    <definedName name="pl_5_1">#REF!</definedName>
    <definedName name="pl_7">"#ref!"</definedName>
    <definedName name="PLstment" localSheetId="11">#REF!</definedName>
    <definedName name="PLstment" localSheetId="12">#REF!</definedName>
    <definedName name="PLstment" localSheetId="13">#REF!</definedName>
    <definedName name="PLstment" localSheetId="14">#REF!</definedName>
    <definedName name="PLstment" localSheetId="6">#REF!</definedName>
    <definedName name="PLstment">#REF!</definedName>
    <definedName name="PLstment_1">NA()</definedName>
    <definedName name="PLstment_13">"$#REF.$A$1:$K$35"</definedName>
    <definedName name="PLstment_2">"#ref!"</definedName>
    <definedName name="PLstment_3">NA()</definedName>
    <definedName name="PLstment_4">NA()</definedName>
    <definedName name="PLstment_5" localSheetId="11">#REF!</definedName>
    <definedName name="PLstment_5" localSheetId="12">#REF!</definedName>
    <definedName name="PLstment_5" localSheetId="13">#REF!</definedName>
    <definedName name="PLstment_5" localSheetId="14">#REF!</definedName>
    <definedName name="PLstment_5" localSheetId="6">#REF!</definedName>
    <definedName name="PLstment_5">#REF!</definedName>
    <definedName name="PLstment_5_1" localSheetId="14">#REF!</definedName>
    <definedName name="PLstment_5_1" localSheetId="6">#REF!</definedName>
    <definedName name="PLstment_5_1">#REF!</definedName>
    <definedName name="PLstment_7">"#ref!"</definedName>
    <definedName name="PRINT_AREA_MI" localSheetId="14">#REF!</definedName>
    <definedName name="PRINT_AREA_MI" localSheetId="6">#REF!</definedName>
    <definedName name="PRINT_AREA_MI">#REF!</definedName>
    <definedName name="_xlnm.Print_Titles" localSheetId="0">ข้อตกลง!$1:$4</definedName>
    <definedName name="QA">#N/A</definedName>
    <definedName name="QA_1" localSheetId="14">#REF!</definedName>
    <definedName name="QA_1" localSheetId="6">#REF!</definedName>
    <definedName name="QA_1">#REF!</definedName>
    <definedName name="QA_2">"#ref!"</definedName>
    <definedName name="QA_5" localSheetId="14">#REF!</definedName>
    <definedName name="QA_5" localSheetId="6">#REF!</definedName>
    <definedName name="QA_5">#REF!</definedName>
    <definedName name="QA_5_1" localSheetId="14">#REF!</definedName>
    <definedName name="QA_5_1" localSheetId="6">#REF!</definedName>
    <definedName name="QA_5_1">#REF!</definedName>
    <definedName name="QA_7">"#ref!"</definedName>
    <definedName name="QQ">#N/A</definedName>
    <definedName name="QQ_1" localSheetId="14">#REF!</definedName>
    <definedName name="QQ_1" localSheetId="6">#REF!</definedName>
    <definedName name="QQ_1">#REF!</definedName>
    <definedName name="QQ_2">"#ref!"</definedName>
    <definedName name="QQ_5" localSheetId="11">#REF!</definedName>
    <definedName name="QQ_5" localSheetId="12">#REF!</definedName>
    <definedName name="QQ_5" localSheetId="13">#REF!</definedName>
    <definedName name="QQ_5" localSheetId="14">#REF!</definedName>
    <definedName name="QQ_5" localSheetId="6">#REF!</definedName>
    <definedName name="QQ_5">#REF!</definedName>
    <definedName name="QQ_5_1" localSheetId="14">#REF!</definedName>
    <definedName name="QQ_5_1" localSheetId="6">#REF!</definedName>
    <definedName name="QQ_5_1">#REF!</definedName>
    <definedName name="QQ_7">"#ref!"</definedName>
    <definedName name="QW" localSheetId="11">#N/A</definedName>
    <definedName name="QW" localSheetId="12">#N/A</definedName>
    <definedName name="QW" localSheetId="13">#N/A</definedName>
    <definedName name="QW" localSheetId="14">#N/A</definedName>
    <definedName name="QW">"รหัสบัญชี.#ref#ref"</definedName>
    <definedName name="QW_1" localSheetId="14">#REF!</definedName>
    <definedName name="QW_1" localSheetId="6">#REF!</definedName>
    <definedName name="QW_1">#REF!</definedName>
    <definedName name="QW_2">"#ref!"</definedName>
    <definedName name="QW_5" localSheetId="11">#REF!</definedName>
    <definedName name="QW_5" localSheetId="12">#REF!</definedName>
    <definedName name="QW_5" localSheetId="13">#REF!</definedName>
    <definedName name="QW_5" localSheetId="14">#REF!</definedName>
    <definedName name="QW_5" localSheetId="6">#REF!</definedName>
    <definedName name="QW_5">#REF!</definedName>
    <definedName name="QW_5_1" localSheetId="14">#REF!</definedName>
    <definedName name="QW_5_1" localSheetId="6">#REF!</definedName>
    <definedName name="QW_5_1">#REF!</definedName>
    <definedName name="QW_7">"#ref!"</definedName>
    <definedName name="Report" localSheetId="11">#REF!</definedName>
    <definedName name="Report" localSheetId="12">#REF!</definedName>
    <definedName name="Report" localSheetId="13">#REF!</definedName>
    <definedName name="Report" localSheetId="14">#REF!</definedName>
    <definedName name="Report" localSheetId="6">#REF!</definedName>
    <definedName name="Report">#REF!</definedName>
    <definedName name="Report_1">NA()</definedName>
    <definedName name="Report_13">"$#REF.$A$1:$I$42"</definedName>
    <definedName name="Report_2">"#ref!"</definedName>
    <definedName name="Report_3">NA()</definedName>
    <definedName name="Report_4">NA()</definedName>
    <definedName name="Report_5" localSheetId="11">#REF!</definedName>
    <definedName name="Report_5" localSheetId="12">#REF!</definedName>
    <definedName name="Report_5" localSheetId="13">#REF!</definedName>
    <definedName name="Report_5" localSheetId="14">#REF!</definedName>
    <definedName name="Report_5" localSheetId="6">#REF!</definedName>
    <definedName name="Report_5">#REF!</definedName>
    <definedName name="Report_5_1" localSheetId="14">#REF!</definedName>
    <definedName name="Report_5_1" localSheetId="6">#REF!</definedName>
    <definedName name="Report_5_1">#REF!</definedName>
    <definedName name="Report_7">"#ref!"</definedName>
    <definedName name="Rg5Nm">[13]Operation5!$B$35:$B$54</definedName>
    <definedName name="TEST0" localSheetId="11">#REF!</definedName>
    <definedName name="TEST0" localSheetId="12">#REF!</definedName>
    <definedName name="TEST0" localSheetId="13">#REF!</definedName>
    <definedName name="TEST0" localSheetId="14">#REF!</definedName>
    <definedName name="TEST0" localSheetId="6">#REF!</definedName>
    <definedName name="TEST0">#REF!</definedName>
    <definedName name="TEST0_1">NA()</definedName>
    <definedName name="TEST0_13">"$#REF.$B$2:$F$546"</definedName>
    <definedName name="TEST0_2">"$#REF.$B$2:$F$546"</definedName>
    <definedName name="TEST0_3">NA()</definedName>
    <definedName name="TEST0_5" localSheetId="11">#REF!</definedName>
    <definedName name="TEST0_5" localSheetId="12">#REF!</definedName>
    <definedName name="TEST0_5" localSheetId="13">#REF!</definedName>
    <definedName name="TEST0_5" localSheetId="14">#REF!</definedName>
    <definedName name="TEST0_5" localSheetId="6">#REF!</definedName>
    <definedName name="TEST0_5">#REF!</definedName>
    <definedName name="TEST0_5_1" localSheetId="14">#REF!</definedName>
    <definedName name="TEST0_5_1" localSheetId="6">#REF!</definedName>
    <definedName name="TEST0_5_1">#REF!</definedName>
    <definedName name="TEST0_7" localSheetId="14">#REF!</definedName>
    <definedName name="TEST0_7" localSheetId="6">#REF!</definedName>
    <definedName name="TEST0_7">#REF!</definedName>
    <definedName name="TEST1">"$#REF!.$B$1538:$K$1738"</definedName>
    <definedName name="TESTHKEY" localSheetId="11">#REF!</definedName>
    <definedName name="TESTHKEY" localSheetId="12">#REF!</definedName>
    <definedName name="TESTHKEY" localSheetId="13">#REF!</definedName>
    <definedName name="TESTHKEY" localSheetId="14">#REF!</definedName>
    <definedName name="TESTHKEY" localSheetId="6">#REF!</definedName>
    <definedName name="TESTHKEY">#REF!</definedName>
    <definedName name="TESTHKEY_1">NA()</definedName>
    <definedName name="TESTHKEY_13">"$#REF.$F$1:$F$1"</definedName>
    <definedName name="TESTHKEY_2">"$#REF.$F$1:$F$1"</definedName>
    <definedName name="TESTHKEY_3">NA()</definedName>
    <definedName name="TESTHKEY_4">NA()</definedName>
    <definedName name="TESTHKEY_5" localSheetId="11">#REF!</definedName>
    <definedName name="TESTHKEY_5" localSheetId="12">#REF!</definedName>
    <definedName name="TESTHKEY_5" localSheetId="13">#REF!</definedName>
    <definedName name="TESTHKEY_5" localSheetId="14">#REF!</definedName>
    <definedName name="TESTHKEY_5" localSheetId="6">#REF!</definedName>
    <definedName name="TESTHKEY_5">#REF!</definedName>
    <definedName name="TESTHKEY_5_1" localSheetId="14">#REF!</definedName>
    <definedName name="TESTHKEY_5_1" localSheetId="6">#REF!</definedName>
    <definedName name="TESTHKEY_5_1">#REF!</definedName>
    <definedName name="TESTHKEY_7" localSheetId="14">[4]งบทดลอง!#REF!</definedName>
    <definedName name="TESTHKEY_7" localSheetId="6">[4]งบทดลอง!#REF!</definedName>
    <definedName name="TESTHKEY_7">[4]งบทดลอง!#REF!</definedName>
    <definedName name="TESTKEYS" localSheetId="11">#REF!</definedName>
    <definedName name="TESTKEYS" localSheetId="12">#REF!</definedName>
    <definedName name="TESTKEYS" localSheetId="13">#REF!</definedName>
    <definedName name="TESTKEYS" localSheetId="14">#REF!</definedName>
    <definedName name="TESTKEYS" localSheetId="6">#REF!</definedName>
    <definedName name="TESTKEYS">#REF!</definedName>
    <definedName name="TESTKEYS_1">NA()</definedName>
    <definedName name="TESTKEYS_13">"$#REF.$B$2:$D$546"</definedName>
    <definedName name="TESTKEYS_2">"$#REF.$B$2:$D$546"</definedName>
    <definedName name="TESTKEYS_3">NA()</definedName>
    <definedName name="TESTKEYS_5" localSheetId="11">#REF!</definedName>
    <definedName name="TESTKEYS_5" localSheetId="12">#REF!</definedName>
    <definedName name="TESTKEYS_5" localSheetId="13">#REF!</definedName>
    <definedName name="TESTKEYS_5" localSheetId="14">#REF!</definedName>
    <definedName name="TESTKEYS_5" localSheetId="6">#REF!</definedName>
    <definedName name="TESTKEYS_5">#REF!</definedName>
    <definedName name="TESTKEYS_5_1" localSheetId="14">#REF!</definedName>
    <definedName name="TESTKEYS_5_1" localSheetId="6">#REF!</definedName>
    <definedName name="TESTKEYS_5_1">#REF!</definedName>
    <definedName name="TESTKEYS_7" localSheetId="14">#REF!</definedName>
    <definedName name="TESTKEYS_7" localSheetId="6">#REF!</definedName>
    <definedName name="TESTKEYS_7">#REF!</definedName>
    <definedName name="TESTVKEY" localSheetId="11">#REF!</definedName>
    <definedName name="TESTVKEY" localSheetId="14">#REF!</definedName>
    <definedName name="TESTVKEY" localSheetId="6">#REF!</definedName>
    <definedName name="TESTVKEY">#REF!</definedName>
    <definedName name="TESTVKEY_1">NA()</definedName>
    <definedName name="TESTVKEY_13">"$#REF.$B$1:$D$1"</definedName>
    <definedName name="TESTVKEY_2">"$#REF.$B$1:$D$1"</definedName>
    <definedName name="TESTVKEY_3">NA()</definedName>
    <definedName name="TESTVKEY_4">NA()</definedName>
    <definedName name="TESTVKEY_5" localSheetId="11">#REF!</definedName>
    <definedName name="TESTVKEY_5" localSheetId="12">#REF!</definedName>
    <definedName name="TESTVKEY_5" localSheetId="13">#REF!</definedName>
    <definedName name="TESTVKEY_5" localSheetId="14">#REF!</definedName>
    <definedName name="TESTVKEY_5" localSheetId="6">#REF!</definedName>
    <definedName name="TESTVKEY_5">#REF!</definedName>
    <definedName name="TESTVKEY_5_1" localSheetId="14">#REF!</definedName>
    <definedName name="TESTVKEY_5_1" localSheetId="6">#REF!</definedName>
    <definedName name="TESTVKEY_5_1">#REF!</definedName>
    <definedName name="TESTVKEY_7" localSheetId="14">[4]งบทดลอง!#REF!</definedName>
    <definedName name="TESTVKEY_7" localSheetId="6">[4]งบทดลอง!#REF!</definedName>
    <definedName name="TESTVKEY_7">[4]งบทดลอง!#REF!</definedName>
    <definedName name="TP_SOE">NA()</definedName>
    <definedName name="ZA" localSheetId="11">#N/A</definedName>
    <definedName name="ZA" localSheetId="12">#N/A</definedName>
    <definedName name="ZA" localSheetId="13">#N/A</definedName>
    <definedName name="ZA" localSheetId="14">#N/A</definedName>
    <definedName name="ZA">"รหัสบัญชี.#ref#ref"</definedName>
    <definedName name="ZA_1" localSheetId="14">#REF!</definedName>
    <definedName name="ZA_1" localSheetId="6">#REF!</definedName>
    <definedName name="ZA_1">#REF!</definedName>
    <definedName name="ZA_2">"#ref!"</definedName>
    <definedName name="ZA_5" localSheetId="11">#REF!</definedName>
    <definedName name="ZA_5" localSheetId="12">#REF!</definedName>
    <definedName name="ZA_5" localSheetId="13">#REF!</definedName>
    <definedName name="ZA_5" localSheetId="14">#REF!</definedName>
    <definedName name="ZA_5" localSheetId="6">#REF!</definedName>
    <definedName name="ZA_5">#REF!</definedName>
    <definedName name="ZA_5_1" localSheetId="14">#REF!</definedName>
    <definedName name="ZA_5_1" localSheetId="6">#REF!</definedName>
    <definedName name="ZA_5_1">#REF!</definedName>
    <definedName name="ZA_7">"#ref!"</definedName>
    <definedName name="ZZ" localSheetId="11">#N/A</definedName>
    <definedName name="ZZ" localSheetId="12">#N/A</definedName>
    <definedName name="ZZ" localSheetId="13">#N/A</definedName>
    <definedName name="ZZ" localSheetId="14">#N/A</definedName>
    <definedName name="ZZ">"รหัสบัญชี.#ref#ref"</definedName>
    <definedName name="ZZ_1" localSheetId="14">#REF!</definedName>
    <definedName name="ZZ_1" localSheetId="6">#REF!</definedName>
    <definedName name="ZZ_1">#REF!</definedName>
    <definedName name="ZZ_2">"#ref!"</definedName>
    <definedName name="ZZ_5" localSheetId="11">#REF!</definedName>
    <definedName name="ZZ_5" localSheetId="12">#REF!</definedName>
    <definedName name="ZZ_5" localSheetId="13">#REF!</definedName>
    <definedName name="ZZ_5" localSheetId="14">#REF!</definedName>
    <definedName name="ZZ_5" localSheetId="6">#REF!</definedName>
    <definedName name="ZZ_5">#REF!</definedName>
    <definedName name="ZZ_5_1" localSheetId="14">#REF!</definedName>
    <definedName name="ZZ_5_1" localSheetId="6">#REF!</definedName>
    <definedName name="ZZ_5_1">#REF!</definedName>
    <definedName name="ZZ_7">"#ref!"</definedName>
    <definedName name="กขค" localSheetId="11">#REF!</definedName>
    <definedName name="กขค" localSheetId="12">#REF!</definedName>
    <definedName name="กขค" localSheetId="13">#REF!</definedName>
    <definedName name="กขค" localSheetId="14">#REF!</definedName>
    <definedName name="กขค">NA()</definedName>
    <definedName name="กขค_2">"$#REF.$D$2:$D$302"</definedName>
    <definedName name="เขต1">'[14]R1-status'!$A$5:$BP$29</definedName>
    <definedName name="เขต10">'[14]R10-status'!$A$5:$BQ$8</definedName>
    <definedName name="เขต2">'[14]R2-status'!$A$5:$BR$26</definedName>
    <definedName name="เขต3">'[14]R3-status'!$A$5:$BQ$13</definedName>
    <definedName name="เขต4">'[14]R4-status'!$A$5:$BQ$14</definedName>
    <definedName name="เขต5">'[14]R5-status'!$A$5:$BQ$12</definedName>
    <definedName name="เขต6">'[14]R6-status'!$A$5:$BQ$8</definedName>
    <definedName name="เขต7">'[14]R7-status'!$A$5:$BQ$6</definedName>
    <definedName name="เขต8">'[14]R8-status'!$A$5:$BQ$8</definedName>
    <definedName name="เขต9">'[14]R9-status'!$A$5:$BQ$11</definedName>
    <definedName name="ค่าจ้างและบริการ" localSheetId="14">#REF!</definedName>
    <definedName name="ค่าจ้างและบริการ" localSheetId="6">#REF!</definedName>
    <definedName name="ค่าจ้างและบริการ">#REF!</definedName>
    <definedName name="ด" localSheetId="11">#REF!</definedName>
    <definedName name="ด" localSheetId="12">#REF!</definedName>
    <definedName name="ด" localSheetId="13">#REF!</definedName>
    <definedName name="ด" localSheetId="14">#REF!</definedName>
    <definedName name="ด">NA()</definedName>
    <definedName name="ด_2">"$#REF.$B$2:$B$302"</definedName>
    <definedName name="นนน" localSheetId="14">#REF!</definedName>
    <definedName name="นนน" localSheetId="6">#REF!</definedName>
    <definedName name="นนน">#REF!</definedName>
    <definedName name="ยกไปส_งเขต" localSheetId="11">#REF!</definedName>
    <definedName name="ยกไปส_งเขต" localSheetId="12">#REF!</definedName>
    <definedName name="ยกไปส_งเขต" localSheetId="13">#REF!</definedName>
    <definedName name="ยกไปส_งเขต" localSheetId="14">#REF!</definedName>
    <definedName name="ยกไปส_งเขต">"'file:///c:/documents%20and%20settings/pwa/desktop/%e0%b8%87%e0%b8%b2%e0%b8%99%e0%b8%9d%e0%b8%b2%e0%b8%81/%e0%b8%a7%e0%b8%a3%e0%b8%a3%e0%b8%93/evm%20%e0%b8%87%e0%b8%9a%e0%b8%94%e0%b8%b8%e0%b8%a5%e0%b9%83%e0%b8%ab%e0%b9%89%e0%b8%97%e0%b8%b3%e0%b8%ab%e0%b8%"</definedName>
    <definedName name="ยกไปส_งเขต_1" localSheetId="11">#REF!</definedName>
    <definedName name="ยกไปส_งเขต_1" localSheetId="12">#REF!</definedName>
    <definedName name="ยกไปส_งเขต_1" localSheetId="13">#REF!</definedName>
    <definedName name="ยกไปส_งเขต_1" localSheetId="14">#REF!</definedName>
    <definedName name="ยกไปส_งเขต_1" localSheetId="6">#REF!</definedName>
    <definedName name="ยกไปส_งเขต_1">#REF!</definedName>
    <definedName name="ยกไปส_งเขต_1_1">NA()</definedName>
    <definedName name="ยกไปส_งเขต_10">"'file:///c:/ep_2008-6%20month/before_audit/note_6m.xls'#$''.$m$70"</definedName>
    <definedName name="ยกไปส_งเขต_11">"'file:///c:/ep_2008-6%20month/before_audit/note_6m.xls'#$''.$m$70"</definedName>
    <definedName name="ยกไปส_งเขต_13">"$#REF.$#REF$#REF"</definedName>
    <definedName name="ยกไปส_งเขต_2">"$#REF.$#REF$#REF"</definedName>
    <definedName name="ยกไปส_งเขต_20" localSheetId="14">#REF!</definedName>
    <definedName name="ยกไปส_งเขต_20" localSheetId="6">#REF!</definedName>
    <definedName name="ยกไปส_งเขต_20">#REF!</definedName>
    <definedName name="ยกไปส_งเขต_3">NA()</definedName>
    <definedName name="ยกไปส_งเขต_4">NA()</definedName>
    <definedName name="ยกไปส_งเขต_7">"#ref!"</definedName>
    <definedName name="ยกไปส่งเขต" localSheetId="11">#REF!</definedName>
    <definedName name="ยกไปส่งเขต" localSheetId="12">#REF!</definedName>
    <definedName name="ยกไปส่งเขต" localSheetId="13">#REF!</definedName>
    <definedName name="ยกไปส่งเขต" localSheetId="14">#REF!</definedName>
    <definedName name="ยกไปส่งเขต" localSheetId="6">#REF!</definedName>
    <definedName name="ยกไปส่งเขต">#REF!</definedName>
  </definedNames>
  <calcPr calcId="145621"/>
</workbook>
</file>

<file path=xl/calcChain.xml><?xml version="1.0" encoding="utf-8"?>
<calcChain xmlns="http://schemas.openxmlformats.org/spreadsheetml/2006/main">
  <c r="C7" i="16" l="1"/>
  <c r="C7" i="15"/>
  <c r="C7" i="14"/>
  <c r="C6" i="12"/>
  <c r="F34" i="3" l="1"/>
  <c r="F33" i="3"/>
  <c r="Q1" i="8"/>
  <c r="M32" i="17" l="1"/>
  <c r="L32" i="17"/>
  <c r="K32" i="17"/>
  <c r="J32" i="17"/>
  <c r="I32" i="17"/>
  <c r="H32" i="17"/>
  <c r="G32" i="17"/>
  <c r="F32" i="17"/>
  <c r="E32" i="17"/>
  <c r="D32" i="17"/>
  <c r="C32" i="17"/>
  <c r="B32" i="17"/>
  <c r="P31" i="17"/>
  <c r="Q31" i="17" s="1"/>
  <c r="R31" i="17" s="1"/>
  <c r="S31" i="17" s="1"/>
  <c r="T31" i="17" s="1"/>
  <c r="U31" i="17" s="1"/>
  <c r="V31" i="17" s="1"/>
  <c r="W31" i="17" s="1"/>
  <c r="X31" i="17" s="1"/>
  <c r="Y31" i="17" s="1"/>
  <c r="Z31" i="17" s="1"/>
  <c r="AA31" i="17" s="1"/>
  <c r="N31" i="17"/>
  <c r="P30" i="17"/>
  <c r="Q30" i="17" s="1"/>
  <c r="R30" i="17" s="1"/>
  <c r="S30" i="17" s="1"/>
  <c r="T30" i="17" s="1"/>
  <c r="U30" i="17" s="1"/>
  <c r="V30" i="17" s="1"/>
  <c r="W30" i="17" s="1"/>
  <c r="X30" i="17" s="1"/>
  <c r="Y30" i="17" s="1"/>
  <c r="Z30" i="17" s="1"/>
  <c r="AA30" i="17" s="1"/>
  <c r="N30" i="17"/>
  <c r="P29" i="17"/>
  <c r="Q29" i="17" s="1"/>
  <c r="R29" i="17" s="1"/>
  <c r="S29" i="17" s="1"/>
  <c r="T29" i="17" s="1"/>
  <c r="U29" i="17" s="1"/>
  <c r="V29" i="17" s="1"/>
  <c r="W29" i="17" s="1"/>
  <c r="X29" i="17" s="1"/>
  <c r="Y29" i="17" s="1"/>
  <c r="Z29" i="17" s="1"/>
  <c r="AA29" i="17" s="1"/>
  <c r="N29" i="17"/>
  <c r="Q28" i="17"/>
  <c r="R28" i="17" s="1"/>
  <c r="S28" i="17" s="1"/>
  <c r="T28" i="17" s="1"/>
  <c r="U28" i="17" s="1"/>
  <c r="V28" i="17" s="1"/>
  <c r="W28" i="17" s="1"/>
  <c r="X28" i="17" s="1"/>
  <c r="Y28" i="17" s="1"/>
  <c r="Z28" i="17" s="1"/>
  <c r="AA28" i="17" s="1"/>
  <c r="P28" i="17"/>
  <c r="N28" i="17"/>
  <c r="P27" i="17"/>
  <c r="Q27" i="17" s="1"/>
  <c r="R27" i="17" s="1"/>
  <c r="S27" i="17" s="1"/>
  <c r="T27" i="17" s="1"/>
  <c r="U27" i="17" s="1"/>
  <c r="V27" i="17" s="1"/>
  <c r="W27" i="17" s="1"/>
  <c r="X27" i="17" s="1"/>
  <c r="Y27" i="17" s="1"/>
  <c r="Z27" i="17" s="1"/>
  <c r="AA27" i="17" s="1"/>
  <c r="N27" i="17"/>
  <c r="P26" i="17"/>
  <c r="Q26" i="17" s="1"/>
  <c r="R26" i="17" s="1"/>
  <c r="S26" i="17" s="1"/>
  <c r="T26" i="17" s="1"/>
  <c r="U26" i="17" s="1"/>
  <c r="V26" i="17" s="1"/>
  <c r="W26" i="17" s="1"/>
  <c r="X26" i="17" s="1"/>
  <c r="Y26" i="17" s="1"/>
  <c r="Z26" i="17" s="1"/>
  <c r="AA26" i="17" s="1"/>
  <c r="N26" i="17"/>
  <c r="P25" i="17"/>
  <c r="Q25" i="17" s="1"/>
  <c r="R25" i="17" s="1"/>
  <c r="S25" i="17" s="1"/>
  <c r="T25" i="17" s="1"/>
  <c r="U25" i="17" s="1"/>
  <c r="V25" i="17" s="1"/>
  <c r="W25" i="17" s="1"/>
  <c r="X25" i="17" s="1"/>
  <c r="Y25" i="17" s="1"/>
  <c r="Z25" i="17" s="1"/>
  <c r="AA25" i="17" s="1"/>
  <c r="N25" i="17"/>
  <c r="Q24" i="17"/>
  <c r="R24" i="17" s="1"/>
  <c r="S24" i="17" s="1"/>
  <c r="T24" i="17" s="1"/>
  <c r="U24" i="17" s="1"/>
  <c r="V24" i="17" s="1"/>
  <c r="W24" i="17" s="1"/>
  <c r="X24" i="17" s="1"/>
  <c r="Y24" i="17" s="1"/>
  <c r="Z24" i="17" s="1"/>
  <c r="AA24" i="17" s="1"/>
  <c r="P24" i="17"/>
  <c r="N24" i="17"/>
  <c r="P23" i="17"/>
  <c r="Q23" i="17" s="1"/>
  <c r="R23" i="17" s="1"/>
  <c r="S23" i="17" s="1"/>
  <c r="T23" i="17" s="1"/>
  <c r="U23" i="17" s="1"/>
  <c r="V23" i="17" s="1"/>
  <c r="W23" i="17" s="1"/>
  <c r="X23" i="17" s="1"/>
  <c r="Y23" i="17" s="1"/>
  <c r="Z23" i="17" s="1"/>
  <c r="AA23" i="17" s="1"/>
  <c r="N23" i="17"/>
  <c r="P22" i="17"/>
  <c r="Q22" i="17" s="1"/>
  <c r="R22" i="17" s="1"/>
  <c r="S22" i="17" s="1"/>
  <c r="T22" i="17" s="1"/>
  <c r="U22" i="17" s="1"/>
  <c r="V22" i="17" s="1"/>
  <c r="W22" i="17" s="1"/>
  <c r="X22" i="17" s="1"/>
  <c r="Y22" i="17" s="1"/>
  <c r="Z22" i="17" s="1"/>
  <c r="AA22" i="17" s="1"/>
  <c r="N22" i="17"/>
  <c r="P21" i="17"/>
  <c r="Q21" i="17" s="1"/>
  <c r="R21" i="17" s="1"/>
  <c r="S21" i="17" s="1"/>
  <c r="T21" i="17" s="1"/>
  <c r="U21" i="17" s="1"/>
  <c r="V21" i="17" s="1"/>
  <c r="W21" i="17" s="1"/>
  <c r="X21" i="17" s="1"/>
  <c r="Y21" i="17" s="1"/>
  <c r="Z21" i="17" s="1"/>
  <c r="AA21" i="17" s="1"/>
  <c r="N21" i="17"/>
  <c r="Q20" i="17"/>
  <c r="R20" i="17" s="1"/>
  <c r="S20" i="17" s="1"/>
  <c r="T20" i="17" s="1"/>
  <c r="U20" i="17" s="1"/>
  <c r="V20" i="17" s="1"/>
  <c r="W20" i="17" s="1"/>
  <c r="X20" i="17" s="1"/>
  <c r="Y20" i="17" s="1"/>
  <c r="Z20" i="17" s="1"/>
  <c r="AA20" i="17" s="1"/>
  <c r="P20" i="17"/>
  <c r="N20" i="17"/>
  <c r="P19" i="17"/>
  <c r="Q19" i="17" s="1"/>
  <c r="R19" i="17" s="1"/>
  <c r="S19" i="17" s="1"/>
  <c r="T19" i="17" s="1"/>
  <c r="U19" i="17" s="1"/>
  <c r="V19" i="17" s="1"/>
  <c r="W19" i="17" s="1"/>
  <c r="X19" i="17" s="1"/>
  <c r="Y19" i="17" s="1"/>
  <c r="Z19" i="17" s="1"/>
  <c r="AA19" i="17" s="1"/>
  <c r="N19" i="17"/>
  <c r="P18" i="17"/>
  <c r="Q18" i="17" s="1"/>
  <c r="R18" i="17" s="1"/>
  <c r="S18" i="17" s="1"/>
  <c r="T18" i="17" s="1"/>
  <c r="U18" i="17" s="1"/>
  <c r="V18" i="17" s="1"/>
  <c r="W18" i="17" s="1"/>
  <c r="X18" i="17" s="1"/>
  <c r="Y18" i="17" s="1"/>
  <c r="Z18" i="17" s="1"/>
  <c r="AA18" i="17" s="1"/>
  <c r="N18" i="17"/>
  <c r="P17" i="17"/>
  <c r="Q17" i="17" s="1"/>
  <c r="R17" i="17" s="1"/>
  <c r="S17" i="17" s="1"/>
  <c r="T17" i="17" s="1"/>
  <c r="U17" i="17" s="1"/>
  <c r="V17" i="17" s="1"/>
  <c r="W17" i="17" s="1"/>
  <c r="X17" i="17" s="1"/>
  <c r="Y17" i="17" s="1"/>
  <c r="Z17" i="17" s="1"/>
  <c r="AA17" i="17" s="1"/>
  <c r="N17" i="17"/>
  <c r="Q16" i="17"/>
  <c r="R16" i="17" s="1"/>
  <c r="S16" i="17" s="1"/>
  <c r="T16" i="17" s="1"/>
  <c r="U16" i="17" s="1"/>
  <c r="V16" i="17" s="1"/>
  <c r="W16" i="17" s="1"/>
  <c r="X16" i="17" s="1"/>
  <c r="Y16" i="17" s="1"/>
  <c r="Z16" i="17" s="1"/>
  <c r="AA16" i="17" s="1"/>
  <c r="P16" i="17"/>
  <c r="N16" i="17"/>
  <c r="P15" i="17"/>
  <c r="Q15" i="17" s="1"/>
  <c r="R15" i="17" s="1"/>
  <c r="S15" i="17" s="1"/>
  <c r="T15" i="17" s="1"/>
  <c r="U15" i="17" s="1"/>
  <c r="V15" i="17" s="1"/>
  <c r="W15" i="17" s="1"/>
  <c r="X15" i="17" s="1"/>
  <c r="Y15" i="17" s="1"/>
  <c r="Z15" i="17" s="1"/>
  <c r="AA15" i="17" s="1"/>
  <c r="N15" i="17"/>
  <c r="P14" i="17"/>
  <c r="Q14" i="17" s="1"/>
  <c r="R14" i="17" s="1"/>
  <c r="S14" i="17" s="1"/>
  <c r="T14" i="17" s="1"/>
  <c r="U14" i="17" s="1"/>
  <c r="V14" i="17" s="1"/>
  <c r="W14" i="17" s="1"/>
  <c r="X14" i="17" s="1"/>
  <c r="Y14" i="17" s="1"/>
  <c r="Z14" i="17" s="1"/>
  <c r="AA14" i="17" s="1"/>
  <c r="N14" i="17"/>
  <c r="P13" i="17"/>
  <c r="Q13" i="17" s="1"/>
  <c r="R13" i="17" s="1"/>
  <c r="S13" i="17" s="1"/>
  <c r="T13" i="17" s="1"/>
  <c r="U13" i="17" s="1"/>
  <c r="V13" i="17" s="1"/>
  <c r="W13" i="17" s="1"/>
  <c r="X13" i="17" s="1"/>
  <c r="Y13" i="17" s="1"/>
  <c r="Z13" i="17" s="1"/>
  <c r="AA13" i="17" s="1"/>
  <c r="N13" i="17"/>
  <c r="Q12" i="17"/>
  <c r="R12" i="17" s="1"/>
  <c r="S12" i="17" s="1"/>
  <c r="T12" i="17" s="1"/>
  <c r="U12" i="17" s="1"/>
  <c r="V12" i="17" s="1"/>
  <c r="W12" i="17" s="1"/>
  <c r="X12" i="17" s="1"/>
  <c r="Y12" i="17" s="1"/>
  <c r="Z12" i="17" s="1"/>
  <c r="AA12" i="17" s="1"/>
  <c r="P12" i="17"/>
  <c r="N12" i="17"/>
  <c r="P11" i="17"/>
  <c r="Q11" i="17" s="1"/>
  <c r="R11" i="17" s="1"/>
  <c r="S11" i="17" s="1"/>
  <c r="T11" i="17" s="1"/>
  <c r="U11" i="17" s="1"/>
  <c r="V11" i="17" s="1"/>
  <c r="W11" i="17" s="1"/>
  <c r="X11" i="17" s="1"/>
  <c r="Y11" i="17" s="1"/>
  <c r="Z11" i="17" s="1"/>
  <c r="AA11" i="17" s="1"/>
  <c r="N11" i="17"/>
  <c r="P10" i="17"/>
  <c r="Q10" i="17" s="1"/>
  <c r="R10" i="17" s="1"/>
  <c r="S10" i="17" s="1"/>
  <c r="T10" i="17" s="1"/>
  <c r="U10" i="17" s="1"/>
  <c r="V10" i="17" s="1"/>
  <c r="W10" i="17" s="1"/>
  <c r="X10" i="17" s="1"/>
  <c r="Y10" i="17" s="1"/>
  <c r="Z10" i="17" s="1"/>
  <c r="AA10" i="17" s="1"/>
  <c r="N10" i="17"/>
  <c r="P9" i="17"/>
  <c r="Q9" i="17" s="1"/>
  <c r="R9" i="17" s="1"/>
  <c r="S9" i="17" s="1"/>
  <c r="T9" i="17" s="1"/>
  <c r="U9" i="17" s="1"/>
  <c r="V9" i="17" s="1"/>
  <c r="W9" i="17" s="1"/>
  <c r="X9" i="17" s="1"/>
  <c r="Y9" i="17" s="1"/>
  <c r="Z9" i="17" s="1"/>
  <c r="AA9" i="17" s="1"/>
  <c r="N9" i="17"/>
  <c r="Q8" i="17"/>
  <c r="R8" i="17" s="1"/>
  <c r="S8" i="17" s="1"/>
  <c r="T8" i="17" s="1"/>
  <c r="U8" i="17" s="1"/>
  <c r="V8" i="17" s="1"/>
  <c r="W8" i="17" s="1"/>
  <c r="X8" i="17" s="1"/>
  <c r="Y8" i="17" s="1"/>
  <c r="Z8" i="17" s="1"/>
  <c r="AA8" i="17" s="1"/>
  <c r="P8" i="17"/>
  <c r="N8" i="17"/>
  <c r="P7" i="17"/>
  <c r="Q7" i="17" s="1"/>
  <c r="R7" i="17" s="1"/>
  <c r="S7" i="17" s="1"/>
  <c r="T7" i="17" s="1"/>
  <c r="U7" i="17" s="1"/>
  <c r="V7" i="17" s="1"/>
  <c r="W7" i="17" s="1"/>
  <c r="X7" i="17" s="1"/>
  <c r="Y7" i="17" s="1"/>
  <c r="Z7" i="17" s="1"/>
  <c r="AA7" i="17" s="1"/>
  <c r="N7" i="17"/>
  <c r="P6" i="17"/>
  <c r="Q6" i="17" s="1"/>
  <c r="R6" i="17" s="1"/>
  <c r="S6" i="17" s="1"/>
  <c r="T6" i="17" s="1"/>
  <c r="U6" i="17" s="1"/>
  <c r="V6" i="17" s="1"/>
  <c r="W6" i="17" s="1"/>
  <c r="X6" i="17" s="1"/>
  <c r="Y6" i="17" s="1"/>
  <c r="Z6" i="17" s="1"/>
  <c r="AA6" i="17" s="1"/>
  <c r="N6" i="17"/>
  <c r="P5" i="17"/>
  <c r="Q5" i="17" s="1"/>
  <c r="R5" i="17" s="1"/>
  <c r="S5" i="17" s="1"/>
  <c r="T5" i="17" s="1"/>
  <c r="U5" i="17" s="1"/>
  <c r="V5" i="17" s="1"/>
  <c r="W5" i="17" s="1"/>
  <c r="X5" i="17" s="1"/>
  <c r="Y5" i="17" s="1"/>
  <c r="Z5" i="17" s="1"/>
  <c r="AA5" i="17" s="1"/>
  <c r="N5" i="17"/>
  <c r="Q4" i="17"/>
  <c r="R4" i="17" s="1"/>
  <c r="P4" i="17"/>
  <c r="N4" i="17"/>
  <c r="Q1" i="17"/>
  <c r="I35" i="15"/>
  <c r="I34" i="15"/>
  <c r="H34" i="15" s="1"/>
  <c r="G34" i="15" s="1"/>
  <c r="F34" i="15" s="1"/>
  <c r="E34" i="15" s="1"/>
  <c r="I33" i="15"/>
  <c r="H33" i="15" s="1"/>
  <c r="G33" i="15" s="1"/>
  <c r="F33" i="15" s="1"/>
  <c r="E33" i="15" s="1"/>
  <c r="I32" i="15"/>
  <c r="I31" i="15"/>
  <c r="H31" i="15" s="1"/>
  <c r="G31" i="15" s="1"/>
  <c r="F31" i="15" s="1"/>
  <c r="E31" i="15" s="1"/>
  <c r="I30" i="15"/>
  <c r="H30" i="15"/>
  <c r="G30" i="15" s="1"/>
  <c r="F30" i="15" s="1"/>
  <c r="E30" i="15" s="1"/>
  <c r="I29" i="15"/>
  <c r="H29" i="15"/>
  <c r="G29" i="15" s="1"/>
  <c r="F29" i="15" s="1"/>
  <c r="I28" i="15"/>
  <c r="I27" i="15"/>
  <c r="I26" i="15"/>
  <c r="H26" i="15" s="1"/>
  <c r="G26" i="15" s="1"/>
  <c r="F26" i="15" s="1"/>
  <c r="E26" i="15" s="1"/>
  <c r="I25" i="15"/>
  <c r="H25" i="15" s="1"/>
  <c r="G25" i="15" s="1"/>
  <c r="F25" i="15" s="1"/>
  <c r="E25" i="15" s="1"/>
  <c r="I24" i="15"/>
  <c r="I23" i="15"/>
  <c r="H23" i="15" s="1"/>
  <c r="G23" i="15" s="1"/>
  <c r="F23" i="15" s="1"/>
  <c r="E23" i="15" s="1"/>
  <c r="I22" i="15"/>
  <c r="H22" i="15" s="1"/>
  <c r="G22" i="15" s="1"/>
  <c r="F22" i="15" s="1"/>
  <c r="E22" i="15" s="1"/>
  <c r="I21" i="15"/>
  <c r="H21" i="15" s="1"/>
  <c r="G21" i="15" s="1"/>
  <c r="F21" i="15" s="1"/>
  <c r="I20" i="15"/>
  <c r="O20" i="15" s="1"/>
  <c r="I19" i="15"/>
  <c r="H19" i="15" s="1"/>
  <c r="G19" i="15" s="1"/>
  <c r="F19" i="15" s="1"/>
  <c r="E19" i="15" s="1"/>
  <c r="I18" i="15"/>
  <c r="I17" i="15"/>
  <c r="H17" i="15"/>
  <c r="G17" i="15" s="1"/>
  <c r="I16" i="15"/>
  <c r="O16" i="15" s="1"/>
  <c r="I15" i="15"/>
  <c r="I14" i="15"/>
  <c r="H14" i="15" s="1"/>
  <c r="G14" i="15" s="1"/>
  <c r="F14" i="15" s="1"/>
  <c r="E14" i="15" s="1"/>
  <c r="I13" i="15"/>
  <c r="H13" i="15" s="1"/>
  <c r="G13" i="15" s="1"/>
  <c r="F13" i="15" s="1"/>
  <c r="E13" i="15" s="1"/>
  <c r="I12" i="15"/>
  <c r="O12" i="15" s="1"/>
  <c r="I11" i="15"/>
  <c r="H11" i="15"/>
  <c r="G11" i="15" s="1"/>
  <c r="F11" i="15" s="1"/>
  <c r="E11" i="15" s="1"/>
  <c r="I10" i="15"/>
  <c r="H10" i="15" s="1"/>
  <c r="G10" i="15" s="1"/>
  <c r="F10" i="15" s="1"/>
  <c r="E10" i="15" s="1"/>
  <c r="I9" i="15"/>
  <c r="H9" i="15" s="1"/>
  <c r="G9" i="15" s="1"/>
  <c r="F9" i="15" s="1"/>
  <c r="M8" i="15"/>
  <c r="L8" i="15"/>
  <c r="K8" i="15"/>
  <c r="J8" i="15"/>
  <c r="I8" i="15"/>
  <c r="N7" i="15"/>
  <c r="I7" i="15"/>
  <c r="H7" i="15" s="1"/>
  <c r="G7" i="15" s="1"/>
  <c r="F7" i="15" s="1"/>
  <c r="E7" i="15" s="1"/>
  <c r="I6" i="15"/>
  <c r="H6" i="15"/>
  <c r="G6" i="15" s="1"/>
  <c r="F6" i="15" s="1"/>
  <c r="E6" i="15" s="1"/>
  <c r="V5" i="15"/>
  <c r="W5" i="15" s="1"/>
  <c r="I5" i="15"/>
  <c r="H5" i="15"/>
  <c r="U4" i="15" s="1"/>
  <c r="F5" i="15"/>
  <c r="S4" i="15" s="1"/>
  <c r="E5" i="15"/>
  <c r="R4" i="15" s="1"/>
  <c r="V4" i="15"/>
  <c r="W4" i="15" s="1"/>
  <c r="T4" i="15"/>
  <c r="O34" i="12"/>
  <c r="S34" i="14"/>
  <c r="I34" i="14"/>
  <c r="S33" i="14"/>
  <c r="I33" i="14"/>
  <c r="S32" i="14"/>
  <c r="I32" i="14"/>
  <c r="S31" i="14"/>
  <c r="Q31" i="14"/>
  <c r="I31" i="14"/>
  <c r="S30" i="14"/>
  <c r="Q30" i="14"/>
  <c r="I30" i="14"/>
  <c r="S29" i="14"/>
  <c r="I29" i="14"/>
  <c r="S28" i="14"/>
  <c r="I28" i="14"/>
  <c r="S27" i="14"/>
  <c r="I27" i="14"/>
  <c r="S26" i="14"/>
  <c r="I26" i="14"/>
  <c r="S25" i="14"/>
  <c r="I25" i="14"/>
  <c r="S24" i="14"/>
  <c r="I24" i="14"/>
  <c r="S23" i="14"/>
  <c r="I23" i="14"/>
  <c r="S22" i="14"/>
  <c r="I22" i="14"/>
  <c r="S21" i="14"/>
  <c r="I21" i="14"/>
  <c r="S20" i="14"/>
  <c r="Q20" i="14"/>
  <c r="I20" i="14"/>
  <c r="S19" i="14"/>
  <c r="I19" i="14"/>
  <c r="S18" i="14"/>
  <c r="I18" i="14"/>
  <c r="S17" i="14"/>
  <c r="I17" i="14"/>
  <c r="S16" i="14"/>
  <c r="I16" i="14"/>
  <c r="S15" i="14"/>
  <c r="Q15" i="14"/>
  <c r="I15" i="14"/>
  <c r="S14" i="14"/>
  <c r="Q14" i="14"/>
  <c r="I14" i="14"/>
  <c r="S13" i="14"/>
  <c r="I13" i="14"/>
  <c r="S12" i="14"/>
  <c r="I12" i="14"/>
  <c r="S11" i="14"/>
  <c r="I11" i="14"/>
  <c r="S10" i="14"/>
  <c r="I10" i="14"/>
  <c r="S9" i="14"/>
  <c r="I9" i="14"/>
  <c r="S8" i="14"/>
  <c r="I8" i="14"/>
  <c r="S7" i="14"/>
  <c r="P7" i="14"/>
  <c r="N7" i="14"/>
  <c r="I7" i="14"/>
  <c r="J7" i="14" s="1"/>
  <c r="D7" i="14"/>
  <c r="I5" i="14"/>
  <c r="H5" i="14"/>
  <c r="G5" i="14" s="1"/>
  <c r="Y4" i="14"/>
  <c r="Z4" i="14" s="1"/>
  <c r="P34" i="12"/>
  <c r="N34" i="12"/>
  <c r="L34" i="12"/>
  <c r="K34" i="12"/>
  <c r="J34" i="12"/>
  <c r="I34" i="12"/>
  <c r="M34" i="12" s="1"/>
  <c r="H34" i="12" s="1"/>
  <c r="G34" i="12" s="1"/>
  <c r="F34" i="12" s="1"/>
  <c r="E34" i="12" s="1"/>
  <c r="P33" i="12"/>
  <c r="N33" i="12"/>
  <c r="L33" i="12"/>
  <c r="K33" i="12"/>
  <c r="I33" i="12"/>
  <c r="M33" i="12" s="1"/>
  <c r="H33" i="12" s="1"/>
  <c r="P32" i="12"/>
  <c r="N32" i="12"/>
  <c r="I32" i="12"/>
  <c r="P31" i="12"/>
  <c r="N31" i="12"/>
  <c r="I31" i="12"/>
  <c r="M31" i="12" s="1"/>
  <c r="P30" i="12"/>
  <c r="N30" i="12"/>
  <c r="L30" i="12"/>
  <c r="K30" i="12"/>
  <c r="J30" i="12"/>
  <c r="I30" i="12"/>
  <c r="M30" i="12" s="1"/>
  <c r="H30" i="12" s="1"/>
  <c r="G30" i="12"/>
  <c r="F30" i="12"/>
  <c r="P29" i="12"/>
  <c r="Q29" i="12" s="1"/>
  <c r="N29" i="12"/>
  <c r="L29" i="12"/>
  <c r="K29" i="12"/>
  <c r="I29" i="12"/>
  <c r="J29" i="12" s="1"/>
  <c r="P28" i="12"/>
  <c r="N28" i="12"/>
  <c r="M28" i="12"/>
  <c r="H28" i="12" s="1"/>
  <c r="L28" i="12"/>
  <c r="I28" i="12"/>
  <c r="P27" i="12"/>
  <c r="N27" i="12"/>
  <c r="M27" i="12"/>
  <c r="J27" i="12"/>
  <c r="I27" i="12"/>
  <c r="P26" i="12"/>
  <c r="Q26" i="12" s="1"/>
  <c r="N26" i="12"/>
  <c r="O26" i="12" s="1"/>
  <c r="L26" i="12"/>
  <c r="K26" i="12"/>
  <c r="J26" i="12"/>
  <c r="I26" i="12"/>
  <c r="M26" i="12" s="1"/>
  <c r="H26" i="12" s="1"/>
  <c r="G26" i="12"/>
  <c r="F26" i="12"/>
  <c r="E26" i="12" s="1"/>
  <c r="P25" i="12"/>
  <c r="N25" i="12"/>
  <c r="L25" i="12"/>
  <c r="K25" i="12"/>
  <c r="I25" i="12"/>
  <c r="M25" i="12" s="1"/>
  <c r="H25" i="12"/>
  <c r="G25" i="12"/>
  <c r="F25" i="12" s="1"/>
  <c r="P24" i="12"/>
  <c r="N24" i="12"/>
  <c r="M24" i="12"/>
  <c r="H24" i="12" s="1"/>
  <c r="I24" i="12"/>
  <c r="P23" i="12"/>
  <c r="N23" i="12"/>
  <c r="M23" i="12"/>
  <c r="I23" i="12"/>
  <c r="P22" i="12"/>
  <c r="N22" i="12"/>
  <c r="L22" i="12"/>
  <c r="K22" i="12"/>
  <c r="J22" i="12"/>
  <c r="I22" i="12"/>
  <c r="M22" i="12" s="1"/>
  <c r="H22" i="12" s="1"/>
  <c r="G22" i="12"/>
  <c r="F22" i="12" s="1"/>
  <c r="E22" i="12" s="1"/>
  <c r="P21" i="12"/>
  <c r="N21" i="12"/>
  <c r="I21" i="12"/>
  <c r="P20" i="12"/>
  <c r="N20" i="12"/>
  <c r="M20" i="12"/>
  <c r="L20" i="12"/>
  <c r="J20" i="12"/>
  <c r="I20" i="12"/>
  <c r="K20" i="12" s="1"/>
  <c r="H20" i="12"/>
  <c r="P19" i="12"/>
  <c r="N19" i="12"/>
  <c r="I19" i="12"/>
  <c r="P18" i="12"/>
  <c r="N18" i="12"/>
  <c r="O18" i="12" s="1"/>
  <c r="L18" i="12"/>
  <c r="K18" i="12"/>
  <c r="J18" i="12"/>
  <c r="I18" i="12"/>
  <c r="M18" i="12" s="1"/>
  <c r="H18" i="12"/>
  <c r="G18" i="12"/>
  <c r="F18" i="12" s="1"/>
  <c r="E18" i="12" s="1"/>
  <c r="P17" i="12"/>
  <c r="Q17" i="12" s="1"/>
  <c r="O17" i="12"/>
  <c r="N17" i="12"/>
  <c r="M17" i="12"/>
  <c r="L17" i="12"/>
  <c r="G17" i="12" s="1"/>
  <c r="F17" i="12" s="1"/>
  <c r="E17" i="12" s="1"/>
  <c r="K17" i="12"/>
  <c r="I17" i="12"/>
  <c r="J17" i="12" s="1"/>
  <c r="H17" i="12"/>
  <c r="P16" i="12"/>
  <c r="N16" i="12"/>
  <c r="M16" i="12"/>
  <c r="H16" i="12" s="1"/>
  <c r="I16" i="12"/>
  <c r="K16" i="12" s="1"/>
  <c r="P15" i="12"/>
  <c r="N15" i="12"/>
  <c r="M15" i="12"/>
  <c r="K15" i="12"/>
  <c r="I15" i="12"/>
  <c r="P14" i="12"/>
  <c r="N14" i="12"/>
  <c r="L14" i="12"/>
  <c r="K14" i="12"/>
  <c r="J14" i="12"/>
  <c r="I14" i="12"/>
  <c r="M14" i="12" s="1"/>
  <c r="H14" i="12" s="1"/>
  <c r="G14" i="12" s="1"/>
  <c r="F14" i="12" s="1"/>
  <c r="E14" i="12" s="1"/>
  <c r="P13" i="12"/>
  <c r="N13" i="12"/>
  <c r="M13" i="12"/>
  <c r="H13" i="12" s="1"/>
  <c r="I13" i="12"/>
  <c r="J13" i="12" s="1"/>
  <c r="P12" i="12"/>
  <c r="N12" i="12"/>
  <c r="M12" i="12"/>
  <c r="L12" i="12"/>
  <c r="J12" i="12"/>
  <c r="I12" i="12"/>
  <c r="K12" i="12" s="1"/>
  <c r="H12" i="12"/>
  <c r="P11" i="12"/>
  <c r="N11" i="12"/>
  <c r="I11" i="12"/>
  <c r="Q11" i="12" s="1"/>
  <c r="P10" i="12"/>
  <c r="Q10" i="12" s="1"/>
  <c r="N10" i="12"/>
  <c r="O10" i="12" s="1"/>
  <c r="L10" i="12"/>
  <c r="K10" i="12"/>
  <c r="J10" i="12"/>
  <c r="I10" i="12"/>
  <c r="M10" i="12" s="1"/>
  <c r="H10" i="12"/>
  <c r="G10" i="12"/>
  <c r="F10" i="12" s="1"/>
  <c r="E10" i="12" s="1"/>
  <c r="P9" i="12"/>
  <c r="N9" i="12"/>
  <c r="M9" i="12"/>
  <c r="L9" i="12"/>
  <c r="G9" i="12" s="1"/>
  <c r="K9" i="12"/>
  <c r="I9" i="12"/>
  <c r="J9" i="12" s="1"/>
  <c r="H9" i="12"/>
  <c r="P8" i="12"/>
  <c r="N8" i="12"/>
  <c r="M8" i="12"/>
  <c r="H8" i="12" s="1"/>
  <c r="I8" i="12"/>
  <c r="K8" i="12" s="1"/>
  <c r="Q7" i="12"/>
  <c r="P7" i="12"/>
  <c r="N7" i="12"/>
  <c r="O7" i="12" s="1"/>
  <c r="M7" i="12"/>
  <c r="K7" i="12"/>
  <c r="I7" i="12"/>
  <c r="J7" i="12" s="1"/>
  <c r="N6" i="12"/>
  <c r="D6" i="12"/>
  <c r="I5" i="12"/>
  <c r="H5" i="12"/>
  <c r="G5" i="12" s="1"/>
  <c r="F5" i="12" s="1"/>
  <c r="E5" i="12" s="1"/>
  <c r="D3" i="12"/>
  <c r="P34" i="16"/>
  <c r="N34" i="16"/>
  <c r="I34" i="16"/>
  <c r="P33" i="16"/>
  <c r="N33" i="16"/>
  <c r="I33" i="16"/>
  <c r="P32" i="16"/>
  <c r="N32" i="16"/>
  <c r="I32" i="16"/>
  <c r="P31" i="16"/>
  <c r="N31" i="16"/>
  <c r="I31" i="16"/>
  <c r="P30" i="16"/>
  <c r="N30" i="16"/>
  <c r="I30" i="16"/>
  <c r="P29" i="16"/>
  <c r="N29" i="16"/>
  <c r="I29" i="16"/>
  <c r="P28" i="16"/>
  <c r="N28" i="16"/>
  <c r="I28" i="16"/>
  <c r="P27" i="16"/>
  <c r="N27" i="16"/>
  <c r="I27" i="16"/>
  <c r="P26" i="16"/>
  <c r="N26" i="16"/>
  <c r="I26" i="16"/>
  <c r="P25" i="16"/>
  <c r="N25" i="16"/>
  <c r="I25" i="16"/>
  <c r="P24" i="16"/>
  <c r="N24" i="16"/>
  <c r="I24" i="16"/>
  <c r="P23" i="16"/>
  <c r="N23" i="16"/>
  <c r="I23" i="16"/>
  <c r="P22" i="16"/>
  <c r="N22" i="16"/>
  <c r="I22" i="16"/>
  <c r="P21" i="16"/>
  <c r="N21" i="16"/>
  <c r="I21" i="16"/>
  <c r="P20" i="16"/>
  <c r="N20" i="16"/>
  <c r="I20" i="16"/>
  <c r="P19" i="16"/>
  <c r="N19" i="16"/>
  <c r="I19" i="16"/>
  <c r="P18" i="16"/>
  <c r="N18" i="16"/>
  <c r="I18" i="16"/>
  <c r="P17" i="16"/>
  <c r="N17" i="16"/>
  <c r="I17" i="16"/>
  <c r="P16" i="16"/>
  <c r="N16" i="16"/>
  <c r="I16" i="16"/>
  <c r="P15" i="16"/>
  <c r="N15" i="16"/>
  <c r="I15" i="16"/>
  <c r="P14" i="16"/>
  <c r="N14" i="16"/>
  <c r="I14" i="16"/>
  <c r="P13" i="16"/>
  <c r="N13" i="16"/>
  <c r="I13" i="16"/>
  <c r="P12" i="16"/>
  <c r="N12" i="16"/>
  <c r="I12" i="16"/>
  <c r="P11" i="16"/>
  <c r="N11" i="16"/>
  <c r="I11" i="16"/>
  <c r="P10" i="16"/>
  <c r="N10" i="16"/>
  <c r="I10" i="16"/>
  <c r="P9" i="16"/>
  <c r="N9" i="16"/>
  <c r="N7" i="16" s="1"/>
  <c r="I9" i="16"/>
  <c r="P8" i="16"/>
  <c r="N8" i="16"/>
  <c r="I8" i="16"/>
  <c r="D7" i="16"/>
  <c r="I5" i="16"/>
  <c r="H5" i="16" s="1"/>
  <c r="G5" i="16" s="1"/>
  <c r="F5" i="16"/>
  <c r="E5" i="16" s="1"/>
  <c r="D3" i="16"/>
  <c r="L10" i="2"/>
  <c r="L9" i="2"/>
  <c r="L8" i="2"/>
  <c r="L7" i="2"/>
  <c r="L6" i="2"/>
  <c r="L5" i="2"/>
  <c r="P32" i="17" l="1"/>
  <c r="N32" i="17"/>
  <c r="S4" i="17"/>
  <c r="R32" i="17"/>
  <c r="Q32" i="17"/>
  <c r="O17" i="15"/>
  <c r="F17" i="15"/>
  <c r="E17" i="15" s="1"/>
  <c r="O27" i="15"/>
  <c r="O6" i="15"/>
  <c r="O13" i="15"/>
  <c r="O14" i="15"/>
  <c r="O25" i="15"/>
  <c r="O26" i="15"/>
  <c r="O10" i="15"/>
  <c r="O31" i="15"/>
  <c r="O33" i="15"/>
  <c r="H15" i="15"/>
  <c r="G15" i="15" s="1"/>
  <c r="F15" i="15" s="1"/>
  <c r="E15" i="15" s="1"/>
  <c r="H18" i="15"/>
  <c r="G18" i="15" s="1"/>
  <c r="F18" i="15" s="1"/>
  <c r="E18" i="15" s="1"/>
  <c r="H27" i="15"/>
  <c r="G27" i="15" s="1"/>
  <c r="F27" i="15" s="1"/>
  <c r="E27" i="15" s="1"/>
  <c r="O30" i="15"/>
  <c r="O23" i="15"/>
  <c r="O34" i="15"/>
  <c r="O22" i="15"/>
  <c r="O7" i="15"/>
  <c r="O19" i="15"/>
  <c r="O11" i="15"/>
  <c r="H8" i="15"/>
  <c r="E9" i="15"/>
  <c r="O9" i="15" s="1"/>
  <c r="H12" i="15"/>
  <c r="G12" i="15" s="1"/>
  <c r="F12" i="15" s="1"/>
  <c r="E12" i="15" s="1"/>
  <c r="H16" i="15"/>
  <c r="G16" i="15" s="1"/>
  <c r="F16" i="15" s="1"/>
  <c r="E16" i="15" s="1"/>
  <c r="H20" i="15"/>
  <c r="G20" i="15" s="1"/>
  <c r="F20" i="15" s="1"/>
  <c r="E20" i="15" s="1"/>
  <c r="E21" i="15"/>
  <c r="O21" i="15" s="1"/>
  <c r="H24" i="15"/>
  <c r="G24" i="15" s="1"/>
  <c r="F24" i="15" s="1"/>
  <c r="E24" i="15" s="1"/>
  <c r="H28" i="15"/>
  <c r="G28" i="15" s="1"/>
  <c r="F28" i="15" s="1"/>
  <c r="E28" i="15" s="1"/>
  <c r="E29" i="15"/>
  <c r="O29" i="15" s="1"/>
  <c r="H32" i="15"/>
  <c r="G32" i="15" s="1"/>
  <c r="F32" i="15" s="1"/>
  <c r="E32" i="15" s="1"/>
  <c r="H35" i="15"/>
  <c r="G35" i="15" s="1"/>
  <c r="F35" i="15" s="1"/>
  <c r="E35" i="15" s="1"/>
  <c r="W4" i="14"/>
  <c r="F5" i="14"/>
  <c r="M21" i="14"/>
  <c r="H21" i="14" s="1"/>
  <c r="M23" i="14"/>
  <c r="H23" i="14" s="1"/>
  <c r="M25" i="14"/>
  <c r="H25" i="14" s="1"/>
  <c r="M29" i="14"/>
  <c r="H29" i="14" s="1"/>
  <c r="M32" i="14"/>
  <c r="H32" i="14" s="1"/>
  <c r="M34" i="14"/>
  <c r="H34" i="14" s="1"/>
  <c r="M9" i="14"/>
  <c r="H9" i="14" s="1"/>
  <c r="M11" i="14"/>
  <c r="H11" i="14" s="1"/>
  <c r="M13" i="14"/>
  <c r="H13" i="14" s="1"/>
  <c r="M18" i="14"/>
  <c r="H18" i="14" s="1"/>
  <c r="M20" i="14"/>
  <c r="H20" i="14" s="1"/>
  <c r="M31" i="14"/>
  <c r="H31" i="14" s="1"/>
  <c r="M22" i="14"/>
  <c r="H22" i="14" s="1"/>
  <c r="M24" i="14"/>
  <c r="H24" i="14" s="1"/>
  <c r="M26" i="14"/>
  <c r="H26" i="14" s="1"/>
  <c r="M30" i="14"/>
  <c r="H30" i="14" s="1"/>
  <c r="M33" i="14"/>
  <c r="H33" i="14" s="1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M8" i="14"/>
  <c r="H8" i="14" s="1"/>
  <c r="M10" i="14"/>
  <c r="H10" i="14" s="1"/>
  <c r="M14" i="14"/>
  <c r="H14" i="14" s="1"/>
  <c r="M17" i="14"/>
  <c r="H17" i="14" s="1"/>
  <c r="M19" i="14"/>
  <c r="H19" i="14" s="1"/>
  <c r="X4" i="14"/>
  <c r="K7" i="14"/>
  <c r="H7" i="14"/>
  <c r="L7" i="14"/>
  <c r="M7" i="14"/>
  <c r="M27" i="14" s="1"/>
  <c r="H27" i="14" s="1"/>
  <c r="O14" i="12"/>
  <c r="O22" i="12"/>
  <c r="G28" i="12"/>
  <c r="F28" i="12" s="1"/>
  <c r="E28" i="12" s="1"/>
  <c r="Q28" i="12"/>
  <c r="F9" i="12"/>
  <c r="E9" i="12" s="1"/>
  <c r="O9" i="12"/>
  <c r="Q24" i="12"/>
  <c r="H32" i="12"/>
  <c r="G33" i="12"/>
  <c r="F33" i="12" s="1"/>
  <c r="J11" i="12"/>
  <c r="J21" i="12"/>
  <c r="M21" i="12"/>
  <c r="H21" i="12" s="1"/>
  <c r="P6" i="12"/>
  <c r="K11" i="12"/>
  <c r="K13" i="12"/>
  <c r="Q14" i="12"/>
  <c r="L15" i="12"/>
  <c r="H15" i="12"/>
  <c r="J16" i="12"/>
  <c r="K19" i="12"/>
  <c r="G20" i="12"/>
  <c r="F20" i="12" s="1"/>
  <c r="E20" i="12" s="1"/>
  <c r="K21" i="12"/>
  <c r="Q21" i="12"/>
  <c r="K23" i="12"/>
  <c r="L23" i="12"/>
  <c r="H23" i="12"/>
  <c r="J24" i="12"/>
  <c r="K24" i="12"/>
  <c r="M32" i="12"/>
  <c r="Q34" i="12"/>
  <c r="L8" i="12"/>
  <c r="G8" i="12" s="1"/>
  <c r="M11" i="12"/>
  <c r="L13" i="12"/>
  <c r="G13" i="12" s="1"/>
  <c r="J15" i="12"/>
  <c r="L16" i="12"/>
  <c r="G16" i="12" s="1"/>
  <c r="M19" i="12"/>
  <c r="L21" i="12"/>
  <c r="Q22" i="12"/>
  <c r="J23" i="12"/>
  <c r="L24" i="12"/>
  <c r="G24" i="12" s="1"/>
  <c r="Q25" i="12"/>
  <c r="K27" i="12"/>
  <c r="L27" i="12"/>
  <c r="H27" i="12"/>
  <c r="J28" i="12"/>
  <c r="K28" i="12"/>
  <c r="Q18" i="12"/>
  <c r="L19" i="12"/>
  <c r="H19" i="12"/>
  <c r="G19" i="12" s="1"/>
  <c r="F19" i="12" s="1"/>
  <c r="E19" i="12" s="1"/>
  <c r="K31" i="12"/>
  <c r="L31" i="12"/>
  <c r="H31" i="12"/>
  <c r="G31" i="12" s="1"/>
  <c r="F31" i="12" s="1"/>
  <c r="E31" i="12" s="1"/>
  <c r="J32" i="12"/>
  <c r="K32" i="12"/>
  <c r="Q33" i="12"/>
  <c r="L11" i="12"/>
  <c r="H11" i="12"/>
  <c r="G11" i="12" s="1"/>
  <c r="F11" i="12" s="1"/>
  <c r="E11" i="12" s="1"/>
  <c r="E30" i="12"/>
  <c r="O30" i="12" s="1"/>
  <c r="J31" i="12"/>
  <c r="Q31" i="12"/>
  <c r="L32" i="12"/>
  <c r="J19" i="12"/>
  <c r="L7" i="12"/>
  <c r="H7" i="12"/>
  <c r="G7" i="12" s="1"/>
  <c r="F7" i="12" s="1"/>
  <c r="E7" i="12" s="1"/>
  <c r="I6" i="12"/>
  <c r="H6" i="12" s="1"/>
  <c r="G6" i="12" s="1"/>
  <c r="F6" i="12" s="1"/>
  <c r="E6" i="12" s="1"/>
  <c r="J8" i="12"/>
  <c r="G12" i="12"/>
  <c r="F12" i="12" s="1"/>
  <c r="E12" i="12" s="1"/>
  <c r="M29" i="12"/>
  <c r="H29" i="12" s="1"/>
  <c r="J25" i="12"/>
  <c r="E25" i="12" s="1"/>
  <c r="O25" i="12" s="1"/>
  <c r="J33" i="12"/>
  <c r="K16" i="16"/>
  <c r="M28" i="16"/>
  <c r="H28" i="16" s="1"/>
  <c r="M9" i="16"/>
  <c r="H9" i="16" s="1"/>
  <c r="M10" i="16"/>
  <c r="H10" i="16" s="1"/>
  <c r="L10" i="16"/>
  <c r="K10" i="16"/>
  <c r="M22" i="16"/>
  <c r="H22" i="16" s="1"/>
  <c r="M13" i="16"/>
  <c r="H13" i="16" s="1"/>
  <c r="M21" i="16"/>
  <c r="H21" i="16" s="1"/>
  <c r="M29" i="16"/>
  <c r="H29" i="16" s="1"/>
  <c r="L20" i="16"/>
  <c r="J21" i="16"/>
  <c r="M23" i="16"/>
  <c r="H23" i="16" s="1"/>
  <c r="L13" i="16"/>
  <c r="K17" i="16"/>
  <c r="K9" i="16"/>
  <c r="L21" i="16"/>
  <c r="P7" i="16"/>
  <c r="I7" i="16"/>
  <c r="J9" i="16"/>
  <c r="K12" i="16"/>
  <c r="K14" i="16"/>
  <c r="L16" i="16"/>
  <c r="H18" i="16"/>
  <c r="M18" i="16"/>
  <c r="M19" i="16"/>
  <c r="H19" i="16" s="1"/>
  <c r="K22" i="16"/>
  <c r="K24" i="16"/>
  <c r="J25" i="16"/>
  <c r="J26" i="16"/>
  <c r="M27" i="16"/>
  <c r="H27" i="16" s="1"/>
  <c r="L28" i="16"/>
  <c r="K28" i="16"/>
  <c r="J29" i="16"/>
  <c r="K29" i="16"/>
  <c r="M31" i="16"/>
  <c r="H31" i="16" s="1"/>
  <c r="L32" i="16"/>
  <c r="J33" i="16"/>
  <c r="K33" i="16"/>
  <c r="M34" i="16"/>
  <c r="H34" i="16" s="1"/>
  <c r="K21" i="16"/>
  <c r="M26" i="16"/>
  <c r="H26" i="16" s="1"/>
  <c r="M30" i="16"/>
  <c r="H30" i="16" s="1"/>
  <c r="J34" i="16"/>
  <c r="S32" i="17" l="1"/>
  <c r="T4" i="17"/>
  <c r="O18" i="15"/>
  <c r="O15" i="15"/>
  <c r="O35" i="15"/>
  <c r="O32" i="15"/>
  <c r="G8" i="15"/>
  <c r="U5" i="15"/>
  <c r="O28" i="15"/>
  <c r="O24" i="15"/>
  <c r="Q19" i="14"/>
  <c r="G7" i="14"/>
  <c r="F7" i="14" s="1"/>
  <c r="E7" i="14" s="1"/>
  <c r="K17" i="14"/>
  <c r="K15" i="14"/>
  <c r="K13" i="14"/>
  <c r="K11" i="14"/>
  <c r="K9" i="14"/>
  <c r="K8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6" i="14"/>
  <c r="K14" i="14"/>
  <c r="K12" i="14"/>
  <c r="K10" i="14"/>
  <c r="Q18" i="14"/>
  <c r="G9" i="14"/>
  <c r="F9" i="14" s="1"/>
  <c r="E9" i="14" s="1"/>
  <c r="G29" i="14"/>
  <c r="F29" i="14" s="1"/>
  <c r="E29" i="14" s="1"/>
  <c r="G21" i="14"/>
  <c r="F21" i="14" s="1"/>
  <c r="E21" i="14" s="1"/>
  <c r="O21" i="14"/>
  <c r="M12" i="14"/>
  <c r="H12" i="14" s="1"/>
  <c r="M28" i="14"/>
  <c r="H28" i="14" s="1"/>
  <c r="M15" i="14"/>
  <c r="H15" i="14" s="1"/>
  <c r="M16" i="14"/>
  <c r="H16" i="14" s="1"/>
  <c r="Q26" i="14"/>
  <c r="G25" i="14"/>
  <c r="F25" i="14" s="1"/>
  <c r="E25" i="14" s="1"/>
  <c r="E5" i="14"/>
  <c r="U4" i="14" s="1"/>
  <c r="V4" i="14"/>
  <c r="L34" i="14"/>
  <c r="G34" i="14" s="1"/>
  <c r="L33" i="14"/>
  <c r="L32" i="14"/>
  <c r="L31" i="14"/>
  <c r="G31" i="14" s="1"/>
  <c r="L30" i="14"/>
  <c r="G30" i="14" s="1"/>
  <c r="L29" i="14"/>
  <c r="L28" i="14"/>
  <c r="L27" i="14"/>
  <c r="G27" i="14" s="1"/>
  <c r="L26" i="14"/>
  <c r="G26" i="14" s="1"/>
  <c r="L25" i="14"/>
  <c r="L24" i="14"/>
  <c r="G24" i="14" s="1"/>
  <c r="L23" i="14"/>
  <c r="G23" i="14" s="1"/>
  <c r="L22" i="14"/>
  <c r="G22" i="14" s="1"/>
  <c r="L21" i="14"/>
  <c r="L20" i="14"/>
  <c r="L19" i="14"/>
  <c r="G19" i="14" s="1"/>
  <c r="L18" i="14"/>
  <c r="G18" i="14" s="1"/>
  <c r="L17" i="14"/>
  <c r="L16" i="14"/>
  <c r="L15" i="14"/>
  <c r="L14" i="14"/>
  <c r="G14" i="14" s="1"/>
  <c r="L13" i="14"/>
  <c r="G13" i="14" s="1"/>
  <c r="L12" i="14"/>
  <c r="L11" i="14"/>
  <c r="L10" i="14"/>
  <c r="G10" i="14" s="1"/>
  <c r="L9" i="14"/>
  <c r="L8" i="14"/>
  <c r="G8" i="14" s="1"/>
  <c r="G17" i="14"/>
  <c r="F17" i="14" s="1"/>
  <c r="E17" i="14" s="1"/>
  <c r="G33" i="14"/>
  <c r="F33" i="14" s="1"/>
  <c r="E33" i="14" s="1"/>
  <c r="O33" i="14"/>
  <c r="G20" i="14"/>
  <c r="G11" i="14"/>
  <c r="F11" i="14" s="1"/>
  <c r="E11" i="14" s="1"/>
  <c r="G32" i="14"/>
  <c r="F32" i="14" s="1"/>
  <c r="E32" i="14" s="1"/>
  <c r="O32" i="14"/>
  <c r="F13" i="12"/>
  <c r="E13" i="12" s="1"/>
  <c r="Q13" i="12"/>
  <c r="O13" i="12"/>
  <c r="F24" i="12"/>
  <c r="E24" i="12" s="1"/>
  <c r="O24" i="12"/>
  <c r="O21" i="12"/>
  <c r="F16" i="12"/>
  <c r="E16" i="12" s="1"/>
  <c r="F8" i="12"/>
  <c r="E8" i="12" s="1"/>
  <c r="O8" i="12"/>
  <c r="G27" i="12"/>
  <c r="F27" i="12" s="1"/>
  <c r="E27" i="12" s="1"/>
  <c r="Q27" i="12"/>
  <c r="Q19" i="12"/>
  <c r="O12" i="12"/>
  <c r="Q12" i="12"/>
  <c r="Q20" i="12"/>
  <c r="Q9" i="12"/>
  <c r="Q30" i="12"/>
  <c r="O28" i="12"/>
  <c r="G23" i="12"/>
  <c r="Q15" i="12"/>
  <c r="G15" i="12"/>
  <c r="F15" i="12" s="1"/>
  <c r="E15" i="12" s="1"/>
  <c r="E33" i="12"/>
  <c r="O33" i="12" s="1"/>
  <c r="O11" i="12"/>
  <c r="O15" i="12"/>
  <c r="G21" i="12"/>
  <c r="F21" i="12" s="1"/>
  <c r="E21" i="12" s="1"/>
  <c r="G32" i="12"/>
  <c r="O6" i="12"/>
  <c r="O19" i="12"/>
  <c r="O20" i="12"/>
  <c r="Q6" i="12"/>
  <c r="Q32" i="12"/>
  <c r="G29" i="12"/>
  <c r="F29" i="12" s="1"/>
  <c r="E29" i="12" s="1"/>
  <c r="O29" i="12"/>
  <c r="O31" i="12"/>
  <c r="G13" i="16"/>
  <c r="G10" i="16"/>
  <c r="F10" i="16" s="1"/>
  <c r="G21" i="16"/>
  <c r="F21" i="16" s="1"/>
  <c r="E21" i="16" s="1"/>
  <c r="Q21" i="16"/>
  <c r="Q26" i="16"/>
  <c r="G28" i="16"/>
  <c r="F28" i="16" s="1"/>
  <c r="Q28" i="16"/>
  <c r="Q7" i="16"/>
  <c r="G29" i="16"/>
  <c r="L31" i="16"/>
  <c r="L27" i="16"/>
  <c r="G27" i="16" s="1"/>
  <c r="J32" i="16"/>
  <c r="J31" i="16"/>
  <c r="L29" i="16"/>
  <c r="J28" i="16"/>
  <c r="J27" i="16"/>
  <c r="L23" i="16"/>
  <c r="G23" i="16" s="1"/>
  <c r="J16" i="16"/>
  <c r="L15" i="16"/>
  <c r="L14" i="16"/>
  <c r="M12" i="16"/>
  <c r="H12" i="16" s="1"/>
  <c r="K23" i="16"/>
  <c r="K20" i="16"/>
  <c r="K15" i="16"/>
  <c r="J23" i="16"/>
  <c r="L19" i="16"/>
  <c r="G19" i="16" s="1"/>
  <c r="M16" i="16"/>
  <c r="H16" i="16" s="1"/>
  <c r="J15" i="16"/>
  <c r="J12" i="16"/>
  <c r="J20" i="16"/>
  <c r="L11" i="16"/>
  <c r="M8" i="16"/>
  <c r="H8" i="16" s="1"/>
  <c r="L34" i="16"/>
  <c r="G34" i="16" s="1"/>
  <c r="K31" i="16"/>
  <c r="L30" i="16"/>
  <c r="G30" i="16" s="1"/>
  <c r="K27" i="16"/>
  <c r="L26" i="16"/>
  <c r="K19" i="16"/>
  <c r="K11" i="16"/>
  <c r="K8" i="16"/>
  <c r="K34" i="16"/>
  <c r="L33" i="16"/>
  <c r="K30" i="16"/>
  <c r="K26" i="16"/>
  <c r="L25" i="16"/>
  <c r="J24" i="16"/>
  <c r="L22" i="16"/>
  <c r="G22" i="16" s="1"/>
  <c r="M20" i="16"/>
  <c r="H20" i="16" s="1"/>
  <c r="J19" i="16"/>
  <c r="L17" i="16"/>
  <c r="J11" i="16"/>
  <c r="L9" i="16"/>
  <c r="G9" i="16" s="1"/>
  <c r="J8" i="16"/>
  <c r="H7" i="16"/>
  <c r="G7" i="16" s="1"/>
  <c r="F7" i="16" s="1"/>
  <c r="E7" i="16" s="1"/>
  <c r="J22" i="16"/>
  <c r="J14" i="16"/>
  <c r="K18" i="16"/>
  <c r="J13" i="16"/>
  <c r="J18" i="16"/>
  <c r="M25" i="16"/>
  <c r="H25" i="16" s="1"/>
  <c r="O7" i="16"/>
  <c r="M14" i="16"/>
  <c r="H14" i="16" s="1"/>
  <c r="M32" i="16"/>
  <c r="H32" i="16" s="1"/>
  <c r="G26" i="16"/>
  <c r="F26" i="16" s="1"/>
  <c r="E26" i="16" s="1"/>
  <c r="G31" i="16"/>
  <c r="F31" i="16" s="1"/>
  <c r="G18" i="16"/>
  <c r="F18" i="16" s="1"/>
  <c r="E18" i="16" s="1"/>
  <c r="Q31" i="16"/>
  <c r="K13" i="16"/>
  <c r="K32" i="16"/>
  <c r="J30" i="16"/>
  <c r="K25" i="16"/>
  <c r="L24" i="16"/>
  <c r="J17" i="16"/>
  <c r="M11" i="16"/>
  <c r="H11" i="16" s="1"/>
  <c r="L8" i="16"/>
  <c r="L18" i="16"/>
  <c r="M15" i="16"/>
  <c r="H15" i="16" s="1"/>
  <c r="L12" i="16"/>
  <c r="M33" i="16"/>
  <c r="H33" i="16" s="1"/>
  <c r="M17" i="16"/>
  <c r="H17" i="16" s="1"/>
  <c r="J10" i="16"/>
  <c r="M24" i="16"/>
  <c r="H24" i="16" s="1"/>
  <c r="U4" i="17" l="1"/>
  <c r="T32" i="17"/>
  <c r="T5" i="15"/>
  <c r="F8" i="15"/>
  <c r="F8" i="14"/>
  <c r="E8" i="14" s="1"/>
  <c r="F24" i="14"/>
  <c r="E24" i="14" s="1"/>
  <c r="Q24" i="14"/>
  <c r="F13" i="14"/>
  <c r="E13" i="14" s="1"/>
  <c r="Q13" i="14"/>
  <c r="O13" i="14"/>
  <c r="F10" i="14"/>
  <c r="E10" i="14" s="1"/>
  <c r="Q10" i="14"/>
  <c r="O10" i="14"/>
  <c r="F14" i="14"/>
  <c r="E14" i="14" s="1"/>
  <c r="F18" i="14"/>
  <c r="E18" i="14" s="1"/>
  <c r="O18" i="14"/>
  <c r="F22" i="14"/>
  <c r="E22" i="14" s="1"/>
  <c r="F26" i="14"/>
  <c r="E26" i="14" s="1"/>
  <c r="O26" i="14"/>
  <c r="F30" i="14"/>
  <c r="E30" i="14" s="1"/>
  <c r="O30" i="14"/>
  <c r="F34" i="14"/>
  <c r="E34" i="14" s="1"/>
  <c r="Q34" i="14"/>
  <c r="F19" i="14"/>
  <c r="E19" i="14" s="1"/>
  <c r="O19" i="14"/>
  <c r="F23" i="14"/>
  <c r="E23" i="14" s="1"/>
  <c r="F27" i="14"/>
  <c r="E27" i="14" s="1"/>
  <c r="Q27" i="14"/>
  <c r="F31" i="14"/>
  <c r="E31" i="14" s="1"/>
  <c r="O31" i="14"/>
  <c r="Q25" i="14"/>
  <c r="Q32" i="14"/>
  <c r="Q33" i="14"/>
  <c r="G28" i="14"/>
  <c r="F28" i="14" s="1"/>
  <c r="E28" i="14" s="1"/>
  <c r="Q21" i="14"/>
  <c r="O9" i="14"/>
  <c r="Q7" i="14"/>
  <c r="Q11" i="14"/>
  <c r="Q17" i="14"/>
  <c r="G15" i="14"/>
  <c r="F15" i="14" s="1"/>
  <c r="E15" i="14" s="1"/>
  <c r="O15" i="14"/>
  <c r="Q29" i="14"/>
  <c r="O11" i="14"/>
  <c r="F20" i="14"/>
  <c r="E20" i="14" s="1"/>
  <c r="O17" i="14"/>
  <c r="O25" i="14"/>
  <c r="O7" i="14"/>
  <c r="G12" i="14"/>
  <c r="F12" i="14" s="1"/>
  <c r="E12" i="14" s="1"/>
  <c r="O29" i="14"/>
  <c r="Q9" i="14"/>
  <c r="Q16" i="14"/>
  <c r="G16" i="14"/>
  <c r="F16" i="14" s="1"/>
  <c r="E16" i="14" s="1"/>
  <c r="O16" i="14"/>
  <c r="F32" i="12"/>
  <c r="E32" i="12" s="1"/>
  <c r="O32" i="12"/>
  <c r="F23" i="12"/>
  <c r="E23" i="12" s="1"/>
  <c r="O16" i="12"/>
  <c r="O27" i="12"/>
  <c r="Q8" i="12"/>
  <c r="Q16" i="12"/>
  <c r="F22" i="16"/>
  <c r="E22" i="16" s="1"/>
  <c r="O22" i="16"/>
  <c r="F30" i="16"/>
  <c r="E30" i="16" s="1"/>
  <c r="Q30" i="16"/>
  <c r="O30" i="16"/>
  <c r="F27" i="16"/>
  <c r="E27" i="16" s="1"/>
  <c r="Q27" i="16"/>
  <c r="F19" i="16"/>
  <c r="E19" i="16" s="1"/>
  <c r="F34" i="16"/>
  <c r="E34" i="16" s="1"/>
  <c r="Q34" i="16"/>
  <c r="F23" i="16"/>
  <c r="E23" i="16" s="1"/>
  <c r="Q23" i="16"/>
  <c r="O23" i="16"/>
  <c r="F9" i="16"/>
  <c r="E9" i="16" s="1"/>
  <c r="Q9" i="16"/>
  <c r="O9" i="16"/>
  <c r="O11" i="16"/>
  <c r="G11" i="16"/>
  <c r="F11" i="16" s="1"/>
  <c r="E11" i="16" s="1"/>
  <c r="Q11" i="16"/>
  <c r="Q16" i="16"/>
  <c r="G16" i="16"/>
  <c r="F16" i="16" s="1"/>
  <c r="E16" i="16" s="1"/>
  <c r="E10" i="16"/>
  <c r="Q18" i="16"/>
  <c r="Q24" i="16"/>
  <c r="G24" i="16"/>
  <c r="F24" i="16" s="1"/>
  <c r="E24" i="16" s="1"/>
  <c r="O24" i="16"/>
  <c r="G33" i="16"/>
  <c r="F33" i="16" s="1"/>
  <c r="E33" i="16" s="1"/>
  <c r="E31" i="16"/>
  <c r="O31" i="16" s="1"/>
  <c r="G14" i="16"/>
  <c r="F14" i="16" s="1"/>
  <c r="E14" i="16" s="1"/>
  <c r="G17" i="16"/>
  <c r="F17" i="16" s="1"/>
  <c r="E17" i="16" s="1"/>
  <c r="Q17" i="16"/>
  <c r="G15" i="16"/>
  <c r="F15" i="16" s="1"/>
  <c r="E15" i="16" s="1"/>
  <c r="O15" i="16"/>
  <c r="Q15" i="16"/>
  <c r="G32" i="16"/>
  <c r="F32" i="16" s="1"/>
  <c r="E32" i="16" s="1"/>
  <c r="O32" i="16"/>
  <c r="O12" i="16"/>
  <c r="Q12" i="16"/>
  <c r="G12" i="16"/>
  <c r="F12" i="16" s="1"/>
  <c r="E12" i="16" s="1"/>
  <c r="F29" i="16"/>
  <c r="E29" i="16" s="1"/>
  <c r="O29" i="16"/>
  <c r="Q10" i="16"/>
  <c r="O26" i="16"/>
  <c r="G25" i="16"/>
  <c r="F25" i="16" s="1"/>
  <c r="E25" i="16" s="1"/>
  <c r="Q25" i="16"/>
  <c r="G20" i="16"/>
  <c r="F20" i="16" s="1"/>
  <c r="E20" i="16" s="1"/>
  <c r="Q8" i="16"/>
  <c r="G8" i="16"/>
  <c r="F8" i="16" s="1"/>
  <c r="E8" i="16" s="1"/>
  <c r="O8" i="16"/>
  <c r="O18" i="16"/>
  <c r="E28" i="16"/>
  <c r="O28" i="16" s="1"/>
  <c r="O21" i="16"/>
  <c r="O10" i="16"/>
  <c r="F13" i="16"/>
  <c r="V4" i="17" l="1"/>
  <c r="U32" i="17"/>
  <c r="S5" i="15"/>
  <c r="E8" i="15"/>
  <c r="R5" i="15" s="1"/>
  <c r="O8" i="15"/>
  <c r="Q12" i="14"/>
  <c r="Q23" i="14"/>
  <c r="Q22" i="14"/>
  <c r="Q8" i="14"/>
  <c r="O12" i="14"/>
  <c r="O28" i="14"/>
  <c r="O27" i="14"/>
  <c r="O23" i="14"/>
  <c r="O34" i="14"/>
  <c r="O22" i="14"/>
  <c r="O14" i="14"/>
  <c r="O24" i="14"/>
  <c r="O8" i="14"/>
  <c r="Q28" i="14"/>
  <c r="O20" i="14"/>
  <c r="O23" i="12"/>
  <c r="Q23" i="12"/>
  <c r="E13" i="16"/>
  <c r="O13" i="16" s="1"/>
  <c r="Q13" i="16"/>
  <c r="Q20" i="16"/>
  <c r="O20" i="16"/>
  <c r="Q32" i="16"/>
  <c r="O14" i="16"/>
  <c r="O33" i="16"/>
  <c r="O16" i="16"/>
  <c r="Q19" i="16"/>
  <c r="O27" i="16"/>
  <c r="O25" i="16"/>
  <c r="O17" i="16"/>
  <c r="Q14" i="16"/>
  <c r="Q33" i="16"/>
  <c r="Q29" i="16"/>
  <c r="O34" i="16"/>
  <c r="O19" i="16"/>
  <c r="Q22" i="16"/>
  <c r="W4" i="17" l="1"/>
  <c r="V32" i="17"/>
  <c r="W32" i="17" l="1"/>
  <c r="X4" i="17"/>
  <c r="Y4" i="17" l="1"/>
  <c r="X32" i="17"/>
  <c r="Z4" i="17" l="1"/>
  <c r="Y32" i="17"/>
  <c r="AA4" i="17" l="1"/>
  <c r="AA32" i="17" s="1"/>
  <c r="Z32" i="17"/>
  <c r="E472" i="1" l="1"/>
  <c r="E471" i="1"/>
  <c r="D468" i="1"/>
  <c r="D474" i="1" s="1"/>
  <c r="D467" i="1"/>
  <c r="D469" i="1" s="1"/>
  <c r="AF466" i="1"/>
  <c r="P466" i="1"/>
  <c r="D466" i="1"/>
  <c r="E465" i="1"/>
  <c r="E464" i="1"/>
  <c r="E463" i="1"/>
  <c r="E462" i="1"/>
  <c r="E461" i="1"/>
  <c r="E460" i="1"/>
  <c r="E459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5" i="1" s="1"/>
  <c r="E417" i="1"/>
  <c r="E416" i="1"/>
  <c r="AG415" i="1"/>
  <c r="AF415" i="1"/>
  <c r="AE415" i="1"/>
  <c r="AD415" i="1"/>
  <c r="AC415" i="1"/>
  <c r="AB415" i="1"/>
  <c r="AB466" i="1" s="1"/>
  <c r="AA415" i="1"/>
  <c r="Z415" i="1"/>
  <c r="Y415" i="1"/>
  <c r="X415" i="1"/>
  <c r="X466" i="1" s="1"/>
  <c r="W415" i="1"/>
  <c r="V415" i="1"/>
  <c r="U415" i="1"/>
  <c r="T415" i="1"/>
  <c r="T466" i="1" s="1"/>
  <c r="S415" i="1"/>
  <c r="R415" i="1"/>
  <c r="Q415" i="1"/>
  <c r="P415" i="1"/>
  <c r="O415" i="1"/>
  <c r="N415" i="1"/>
  <c r="M415" i="1"/>
  <c r="L415" i="1"/>
  <c r="L466" i="1" s="1"/>
  <c r="K415" i="1"/>
  <c r="J415" i="1"/>
  <c r="I415" i="1"/>
  <c r="H415" i="1"/>
  <c r="H466" i="1" s="1"/>
  <c r="G415" i="1"/>
  <c r="F415" i="1"/>
  <c r="D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1" i="1" s="1"/>
  <c r="E402" i="1"/>
  <c r="AG401" i="1"/>
  <c r="AF401" i="1"/>
  <c r="AE401" i="1"/>
  <c r="AE466" i="1" s="1"/>
  <c r="AD401" i="1"/>
  <c r="AD466" i="1" s="1"/>
  <c r="AC401" i="1"/>
  <c r="AB401" i="1"/>
  <c r="AA401" i="1"/>
  <c r="AA466" i="1" s="1"/>
  <c r="Z401" i="1"/>
  <c r="Z466" i="1" s="1"/>
  <c r="Y401" i="1"/>
  <c r="X401" i="1"/>
  <c r="W401" i="1"/>
  <c r="W466" i="1" s="1"/>
  <c r="V401" i="1"/>
  <c r="V466" i="1" s="1"/>
  <c r="U401" i="1"/>
  <c r="T401" i="1"/>
  <c r="S401" i="1"/>
  <c r="S466" i="1" s="1"/>
  <c r="R401" i="1"/>
  <c r="R466" i="1" s="1"/>
  <c r="Q401" i="1"/>
  <c r="P401" i="1"/>
  <c r="O401" i="1"/>
  <c r="O466" i="1" s="1"/>
  <c r="N401" i="1"/>
  <c r="N466" i="1" s="1"/>
  <c r="M401" i="1"/>
  <c r="L401" i="1"/>
  <c r="K401" i="1"/>
  <c r="K466" i="1" s="1"/>
  <c r="J401" i="1"/>
  <c r="J466" i="1" s="1"/>
  <c r="I401" i="1"/>
  <c r="H401" i="1"/>
  <c r="G401" i="1"/>
  <c r="G466" i="1" s="1"/>
  <c r="F401" i="1"/>
  <c r="F466" i="1" s="1"/>
  <c r="E389" i="1"/>
  <c r="E388" i="1"/>
  <c r="E387" i="1"/>
  <c r="E386" i="1"/>
  <c r="E385" i="1"/>
  <c r="E384" i="1"/>
  <c r="E383" i="1"/>
  <c r="E382" i="1"/>
  <c r="E381" i="1"/>
  <c r="E380" i="1"/>
  <c r="V378" i="1"/>
  <c r="F378" i="1"/>
  <c r="D378" i="1"/>
  <c r="F377" i="1"/>
  <c r="D377" i="1"/>
  <c r="D376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D375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D374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D373" i="1"/>
  <c r="F371" i="1"/>
  <c r="D371" i="1"/>
  <c r="F370" i="1"/>
  <c r="D370" i="1"/>
  <c r="F369" i="1"/>
  <c r="D369" i="1"/>
  <c r="F368" i="1"/>
  <c r="D368" i="1"/>
  <c r="F367" i="1"/>
  <c r="D367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D366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D365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D364" i="1"/>
  <c r="F363" i="1"/>
  <c r="D363" i="1"/>
  <c r="F362" i="1"/>
  <c r="D362" i="1"/>
  <c r="D361" i="1"/>
  <c r="D360" i="1"/>
  <c r="F359" i="1"/>
  <c r="D359" i="1"/>
  <c r="F358" i="1"/>
  <c r="D358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 s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 s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29" i="1"/>
  <c r="E328" i="1"/>
  <c r="E327" i="1"/>
  <c r="E326" i="1" s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D326" i="1"/>
  <c r="E325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E323" i="1"/>
  <c r="E322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E320" i="1"/>
  <c r="E319" i="1"/>
  <c r="E318" i="1"/>
  <c r="E317" i="1"/>
  <c r="E316" i="1"/>
  <c r="E315" i="1"/>
  <c r="E314" i="1"/>
  <c r="E313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D312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AG295" i="1"/>
  <c r="AG378" i="1" s="1"/>
  <c r="AF295" i="1"/>
  <c r="AF378" i="1" s="1"/>
  <c r="AE295" i="1"/>
  <c r="AE378" i="1" s="1"/>
  <c r="AD295" i="1"/>
  <c r="AD378" i="1" s="1"/>
  <c r="AC295" i="1"/>
  <c r="AC378" i="1" s="1"/>
  <c r="AB295" i="1"/>
  <c r="AB378" i="1" s="1"/>
  <c r="AA295" i="1"/>
  <c r="AA378" i="1" s="1"/>
  <c r="Z295" i="1"/>
  <c r="Z378" i="1" s="1"/>
  <c r="Y295" i="1"/>
  <c r="Y378" i="1" s="1"/>
  <c r="X295" i="1"/>
  <c r="X378" i="1" s="1"/>
  <c r="W295" i="1"/>
  <c r="W378" i="1" s="1"/>
  <c r="V295" i="1"/>
  <c r="U295" i="1"/>
  <c r="U378" i="1" s="1"/>
  <c r="T295" i="1"/>
  <c r="T378" i="1" s="1"/>
  <c r="S295" i="1"/>
  <c r="S378" i="1" s="1"/>
  <c r="R295" i="1"/>
  <c r="R378" i="1" s="1"/>
  <c r="Q295" i="1"/>
  <c r="Q378" i="1" s="1"/>
  <c r="P295" i="1"/>
  <c r="P378" i="1" s="1"/>
  <c r="O295" i="1"/>
  <c r="O378" i="1" s="1"/>
  <c r="N295" i="1"/>
  <c r="N378" i="1" s="1"/>
  <c r="M295" i="1"/>
  <c r="M378" i="1" s="1"/>
  <c r="L295" i="1"/>
  <c r="L378" i="1" s="1"/>
  <c r="K295" i="1"/>
  <c r="K378" i="1" s="1"/>
  <c r="J295" i="1"/>
  <c r="J378" i="1" s="1"/>
  <c r="I295" i="1"/>
  <c r="I378" i="1" s="1"/>
  <c r="H295" i="1"/>
  <c r="H378" i="1" s="1"/>
  <c r="G295" i="1"/>
  <c r="G378" i="1" s="1"/>
  <c r="F295" i="1"/>
  <c r="E295" i="1"/>
  <c r="D295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4" i="1" s="1"/>
  <c r="E276" i="1"/>
  <c r="E275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 s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D253" i="1"/>
  <c r="E250" i="1"/>
  <c r="E249" i="1"/>
  <c r="E248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D247" i="1"/>
  <c r="E246" i="1"/>
  <c r="E245" i="1"/>
  <c r="E244" i="1" s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D244" i="1"/>
  <c r="E243" i="1"/>
  <c r="E242" i="1"/>
  <c r="E241" i="1"/>
  <c r="E240" i="1"/>
  <c r="E239" i="1"/>
  <c r="E238" i="1"/>
  <c r="E237" i="1"/>
  <c r="E236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E234" i="1"/>
  <c r="E233" i="1"/>
  <c r="E232" i="1"/>
  <c r="E231" i="1" s="1"/>
  <c r="AG231" i="1"/>
  <c r="AG363" i="1" s="1"/>
  <c r="AF231" i="1"/>
  <c r="AF363" i="1" s="1"/>
  <c r="AE231" i="1"/>
  <c r="AE363" i="1" s="1"/>
  <c r="AD231" i="1"/>
  <c r="AD363" i="1" s="1"/>
  <c r="AC231" i="1"/>
  <c r="AC363" i="1" s="1"/>
  <c r="AB231" i="1"/>
  <c r="AB363" i="1" s="1"/>
  <c r="AA231" i="1"/>
  <c r="AA363" i="1" s="1"/>
  <c r="Z231" i="1"/>
  <c r="Z363" i="1" s="1"/>
  <c r="Y231" i="1"/>
  <c r="Y363" i="1" s="1"/>
  <c r="X231" i="1"/>
  <c r="X363" i="1" s="1"/>
  <c r="W231" i="1"/>
  <c r="W363" i="1" s="1"/>
  <c r="V231" i="1"/>
  <c r="V363" i="1" s="1"/>
  <c r="U231" i="1"/>
  <c r="U363" i="1" s="1"/>
  <c r="T231" i="1"/>
  <c r="T363" i="1" s="1"/>
  <c r="S231" i="1"/>
  <c r="S363" i="1" s="1"/>
  <c r="R231" i="1"/>
  <c r="R363" i="1" s="1"/>
  <c r="Q231" i="1"/>
  <c r="Q363" i="1" s="1"/>
  <c r="P231" i="1"/>
  <c r="P363" i="1" s="1"/>
  <c r="O231" i="1"/>
  <c r="O363" i="1" s="1"/>
  <c r="N231" i="1"/>
  <c r="N363" i="1" s="1"/>
  <c r="M231" i="1"/>
  <c r="M363" i="1" s="1"/>
  <c r="L231" i="1"/>
  <c r="L363" i="1" s="1"/>
  <c r="K231" i="1"/>
  <c r="K363" i="1" s="1"/>
  <c r="J231" i="1"/>
  <c r="J363" i="1" s="1"/>
  <c r="I231" i="1"/>
  <c r="I363" i="1" s="1"/>
  <c r="H231" i="1"/>
  <c r="H363" i="1" s="1"/>
  <c r="G231" i="1"/>
  <c r="G363" i="1" s="1"/>
  <c r="F231" i="1"/>
  <c r="D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 s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D161" i="1"/>
  <c r="E160" i="1"/>
  <c r="E159" i="1"/>
  <c r="E158" i="1"/>
  <c r="E157" i="1"/>
  <c r="E156" i="1"/>
  <c r="E155" i="1"/>
  <c r="E154" i="1" s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D154" i="1"/>
  <c r="E153" i="1"/>
  <c r="E152" i="1"/>
  <c r="E151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D150" i="1"/>
  <c r="E149" i="1"/>
  <c r="E148" i="1"/>
  <c r="E147" i="1"/>
  <c r="E146" i="1"/>
  <c r="E145" i="1"/>
  <c r="E144" i="1"/>
  <c r="E143" i="1"/>
  <c r="E142" i="1"/>
  <c r="E141" i="1"/>
  <c r="E140" i="1"/>
  <c r="E138" i="1" s="1"/>
  <c r="E139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D138" i="1"/>
  <c r="E137" i="1"/>
  <c r="E135" i="1" s="1"/>
  <c r="E136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D135" i="1"/>
  <c r="E134" i="1"/>
  <c r="E133" i="1" s="1"/>
  <c r="AG133" i="1"/>
  <c r="AF133" i="1"/>
  <c r="AE133" i="1"/>
  <c r="AD133" i="1"/>
  <c r="AC133" i="1"/>
  <c r="AB133" i="1"/>
  <c r="AA133" i="1"/>
  <c r="Z133" i="1"/>
  <c r="Z251" i="1" s="1"/>
  <c r="Y133" i="1"/>
  <c r="X133" i="1"/>
  <c r="W133" i="1"/>
  <c r="V133" i="1"/>
  <c r="V251" i="1" s="1"/>
  <c r="U133" i="1"/>
  <c r="T133" i="1"/>
  <c r="S133" i="1"/>
  <c r="R133" i="1"/>
  <c r="R251" i="1" s="1"/>
  <c r="Q133" i="1"/>
  <c r="P133" i="1"/>
  <c r="O133" i="1"/>
  <c r="N133" i="1"/>
  <c r="M133" i="1"/>
  <c r="L133" i="1"/>
  <c r="K133" i="1"/>
  <c r="J133" i="1"/>
  <c r="J251" i="1" s="1"/>
  <c r="I133" i="1"/>
  <c r="H133" i="1"/>
  <c r="G133" i="1"/>
  <c r="F133" i="1"/>
  <c r="F251" i="1" s="1"/>
  <c r="D133" i="1"/>
  <c r="E132" i="1"/>
  <c r="E131" i="1"/>
  <c r="E129" i="1" s="1"/>
  <c r="E130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D129" i="1"/>
  <c r="E128" i="1"/>
  <c r="E126" i="1" s="1"/>
  <c r="E127" i="1"/>
  <c r="AG126" i="1"/>
  <c r="AG377" i="1" s="1"/>
  <c r="AF126" i="1"/>
  <c r="AF377" i="1" s="1"/>
  <c r="AE126" i="1"/>
  <c r="AE377" i="1" s="1"/>
  <c r="AD126" i="1"/>
  <c r="AD377" i="1" s="1"/>
  <c r="AC126" i="1"/>
  <c r="AC377" i="1" s="1"/>
  <c r="AB126" i="1"/>
  <c r="AB377" i="1" s="1"/>
  <c r="AA126" i="1"/>
  <c r="AA377" i="1" s="1"/>
  <c r="Z126" i="1"/>
  <c r="Z377" i="1" s="1"/>
  <c r="Y126" i="1"/>
  <c r="Y377" i="1" s="1"/>
  <c r="X126" i="1"/>
  <c r="X377" i="1" s="1"/>
  <c r="W126" i="1"/>
  <c r="W377" i="1" s="1"/>
  <c r="V126" i="1"/>
  <c r="V377" i="1" s="1"/>
  <c r="U126" i="1"/>
  <c r="U377" i="1" s="1"/>
  <c r="T126" i="1"/>
  <c r="T377" i="1" s="1"/>
  <c r="S126" i="1"/>
  <c r="S377" i="1" s="1"/>
  <c r="R126" i="1"/>
  <c r="R377" i="1" s="1"/>
  <c r="Q126" i="1"/>
  <c r="Q377" i="1" s="1"/>
  <c r="P126" i="1"/>
  <c r="P377" i="1" s="1"/>
  <c r="O126" i="1"/>
  <c r="O377" i="1" s="1"/>
  <c r="N126" i="1"/>
  <c r="N377" i="1" s="1"/>
  <c r="M126" i="1"/>
  <c r="M377" i="1" s="1"/>
  <c r="L126" i="1"/>
  <c r="L377" i="1" s="1"/>
  <c r="K126" i="1"/>
  <c r="K377" i="1" s="1"/>
  <c r="J126" i="1"/>
  <c r="J377" i="1" s="1"/>
  <c r="I126" i="1"/>
  <c r="I377" i="1" s="1"/>
  <c r="H126" i="1"/>
  <c r="H377" i="1" s="1"/>
  <c r="G126" i="1"/>
  <c r="G377" i="1" s="1"/>
  <c r="F126" i="1"/>
  <c r="D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0" i="1" s="1"/>
  <c r="E112" i="1"/>
  <c r="E111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D110" i="1"/>
  <c r="E109" i="1"/>
  <c r="E108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E106" i="1"/>
  <c r="E105" i="1"/>
  <c r="AG104" i="1"/>
  <c r="AG358" i="1" s="1"/>
  <c r="AF104" i="1"/>
  <c r="AF358" i="1" s="1"/>
  <c r="AE104" i="1"/>
  <c r="AE358" i="1" s="1"/>
  <c r="AD104" i="1"/>
  <c r="AD358" i="1" s="1"/>
  <c r="AC104" i="1"/>
  <c r="AC358" i="1" s="1"/>
  <c r="AB104" i="1"/>
  <c r="AB358" i="1" s="1"/>
  <c r="AA104" i="1"/>
  <c r="AA358" i="1" s="1"/>
  <c r="Z104" i="1"/>
  <c r="Z358" i="1" s="1"/>
  <c r="Y104" i="1"/>
  <c r="Y358" i="1" s="1"/>
  <c r="X104" i="1"/>
  <c r="X358" i="1" s="1"/>
  <c r="W104" i="1"/>
  <c r="W358" i="1" s="1"/>
  <c r="V104" i="1"/>
  <c r="V358" i="1" s="1"/>
  <c r="U104" i="1"/>
  <c r="U358" i="1" s="1"/>
  <c r="T104" i="1"/>
  <c r="T358" i="1" s="1"/>
  <c r="S104" i="1"/>
  <c r="S358" i="1" s="1"/>
  <c r="R104" i="1"/>
  <c r="R358" i="1" s="1"/>
  <c r="Q104" i="1"/>
  <c r="Q358" i="1" s="1"/>
  <c r="P104" i="1"/>
  <c r="P358" i="1" s="1"/>
  <c r="O104" i="1"/>
  <c r="O358" i="1" s="1"/>
  <c r="N104" i="1"/>
  <c r="N358" i="1" s="1"/>
  <c r="M104" i="1"/>
  <c r="M358" i="1" s="1"/>
  <c r="L104" i="1"/>
  <c r="L358" i="1" s="1"/>
  <c r="K104" i="1"/>
  <c r="K358" i="1" s="1"/>
  <c r="J104" i="1"/>
  <c r="J358" i="1" s="1"/>
  <c r="I104" i="1"/>
  <c r="I358" i="1" s="1"/>
  <c r="H104" i="1"/>
  <c r="H358" i="1" s="1"/>
  <c r="G104" i="1"/>
  <c r="G358" i="1" s="1"/>
  <c r="F104" i="1"/>
  <c r="E104" i="1"/>
  <c r="D104" i="1"/>
  <c r="E103" i="1"/>
  <c r="E102" i="1"/>
  <c r="E101" i="1"/>
  <c r="E100" i="1"/>
  <c r="E98" i="1" s="1"/>
  <c r="E99" i="1"/>
  <c r="AG98" i="1"/>
  <c r="AG361" i="1" s="1"/>
  <c r="AF98" i="1"/>
  <c r="AE98" i="1"/>
  <c r="AE361" i="1" s="1"/>
  <c r="AD98" i="1"/>
  <c r="AD361" i="1" s="1"/>
  <c r="AC98" i="1"/>
  <c r="AC361" i="1" s="1"/>
  <c r="AB98" i="1"/>
  <c r="AA98" i="1"/>
  <c r="AA361" i="1" s="1"/>
  <c r="Z98" i="1"/>
  <c r="Z361" i="1" s="1"/>
  <c r="Y98" i="1"/>
  <c r="Y361" i="1" s="1"/>
  <c r="X98" i="1"/>
  <c r="W98" i="1"/>
  <c r="W361" i="1" s="1"/>
  <c r="V98" i="1"/>
  <c r="V361" i="1" s="1"/>
  <c r="U98" i="1"/>
  <c r="U361" i="1" s="1"/>
  <c r="T98" i="1"/>
  <c r="S98" i="1"/>
  <c r="S361" i="1" s="1"/>
  <c r="R98" i="1"/>
  <c r="R361" i="1" s="1"/>
  <c r="Q98" i="1"/>
  <c r="Q361" i="1" s="1"/>
  <c r="P98" i="1"/>
  <c r="O98" i="1"/>
  <c r="O361" i="1" s="1"/>
  <c r="N98" i="1"/>
  <c r="N361" i="1" s="1"/>
  <c r="M98" i="1"/>
  <c r="M361" i="1" s="1"/>
  <c r="L98" i="1"/>
  <c r="K98" i="1"/>
  <c r="K361" i="1" s="1"/>
  <c r="J98" i="1"/>
  <c r="J361" i="1" s="1"/>
  <c r="I98" i="1"/>
  <c r="I361" i="1" s="1"/>
  <c r="H98" i="1"/>
  <c r="G98" i="1"/>
  <c r="G361" i="1" s="1"/>
  <c r="F98" i="1"/>
  <c r="D98" i="1"/>
  <c r="E96" i="1"/>
  <c r="D274" i="1" s="1"/>
  <c r="E95" i="1"/>
  <c r="E94" i="1"/>
  <c r="E93" i="1"/>
  <c r="E92" i="1"/>
  <c r="E91" i="1"/>
  <c r="E90" i="1"/>
  <c r="E89" i="1"/>
  <c r="E88" i="1"/>
  <c r="E85" i="1" s="1"/>
  <c r="E87" i="1"/>
  <c r="E86" i="1"/>
  <c r="AG85" i="1"/>
  <c r="AG360" i="1" s="1"/>
  <c r="AF85" i="1"/>
  <c r="AF360" i="1" s="1"/>
  <c r="AE85" i="1"/>
  <c r="AE360" i="1" s="1"/>
  <c r="AD85" i="1"/>
  <c r="AD360" i="1" s="1"/>
  <c r="AC85" i="1"/>
  <c r="AC360" i="1" s="1"/>
  <c r="AB85" i="1"/>
  <c r="AB360" i="1" s="1"/>
  <c r="AA85" i="1"/>
  <c r="AA360" i="1" s="1"/>
  <c r="Z85" i="1"/>
  <c r="Z360" i="1" s="1"/>
  <c r="Y85" i="1"/>
  <c r="Y360" i="1" s="1"/>
  <c r="X85" i="1"/>
  <c r="X360" i="1" s="1"/>
  <c r="W85" i="1"/>
  <c r="W360" i="1" s="1"/>
  <c r="V85" i="1"/>
  <c r="V360" i="1" s="1"/>
  <c r="U85" i="1"/>
  <c r="U360" i="1" s="1"/>
  <c r="T85" i="1"/>
  <c r="T360" i="1" s="1"/>
  <c r="S85" i="1"/>
  <c r="S360" i="1" s="1"/>
  <c r="R85" i="1"/>
  <c r="R360" i="1" s="1"/>
  <c r="Q85" i="1"/>
  <c r="Q360" i="1" s="1"/>
  <c r="P85" i="1"/>
  <c r="P360" i="1" s="1"/>
  <c r="O85" i="1"/>
  <c r="O360" i="1" s="1"/>
  <c r="N85" i="1"/>
  <c r="N360" i="1" s="1"/>
  <c r="M85" i="1"/>
  <c r="M360" i="1" s="1"/>
  <c r="L85" i="1"/>
  <c r="L360" i="1" s="1"/>
  <c r="K85" i="1"/>
  <c r="K360" i="1" s="1"/>
  <c r="J85" i="1"/>
  <c r="J360" i="1" s="1"/>
  <c r="I85" i="1"/>
  <c r="I360" i="1" s="1"/>
  <c r="H85" i="1"/>
  <c r="H360" i="1" s="1"/>
  <c r="G85" i="1"/>
  <c r="G360" i="1" s="1"/>
  <c r="F85" i="1"/>
  <c r="D85" i="1"/>
  <c r="E84" i="1"/>
  <c r="E83" i="1"/>
  <c r="E82" i="1"/>
  <c r="E81" i="1"/>
  <c r="E80" i="1"/>
  <c r="E79" i="1" s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D79" i="1"/>
  <c r="E78" i="1"/>
  <c r="E77" i="1"/>
  <c r="E76" i="1" s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D76" i="1"/>
  <c r="E75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E73" i="1"/>
  <c r="E72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E62" i="1" s="1"/>
  <c r="D71" i="1"/>
  <c r="E70" i="1"/>
  <c r="E69" i="1"/>
  <c r="E68" i="1"/>
  <c r="E65" i="1" s="1"/>
  <c r="E64" i="1" s="1"/>
  <c r="E63" i="1" s="1"/>
  <c r="E372" i="1" s="1"/>
  <c r="E67" i="1"/>
  <c r="E66" i="1"/>
  <c r="AG65" i="1"/>
  <c r="AG359" i="1" s="1"/>
  <c r="AF65" i="1"/>
  <c r="AF359" i="1" s="1"/>
  <c r="AE65" i="1"/>
  <c r="AE359" i="1" s="1"/>
  <c r="AD65" i="1"/>
  <c r="AD359" i="1" s="1"/>
  <c r="AC65" i="1"/>
  <c r="AC359" i="1" s="1"/>
  <c r="AB65" i="1"/>
  <c r="AB359" i="1" s="1"/>
  <c r="AA65" i="1"/>
  <c r="AA359" i="1" s="1"/>
  <c r="Z65" i="1"/>
  <c r="Z359" i="1" s="1"/>
  <c r="Y65" i="1"/>
  <c r="Y359" i="1" s="1"/>
  <c r="X65" i="1"/>
  <c r="X359" i="1" s="1"/>
  <c r="W65" i="1"/>
  <c r="W359" i="1" s="1"/>
  <c r="V65" i="1"/>
  <c r="V359" i="1" s="1"/>
  <c r="U65" i="1"/>
  <c r="U359" i="1" s="1"/>
  <c r="T65" i="1"/>
  <c r="T359" i="1" s="1"/>
  <c r="S65" i="1"/>
  <c r="S359" i="1" s="1"/>
  <c r="R65" i="1"/>
  <c r="R359" i="1" s="1"/>
  <c r="Q65" i="1"/>
  <c r="Q359" i="1" s="1"/>
  <c r="P65" i="1"/>
  <c r="P359" i="1" s="1"/>
  <c r="O65" i="1"/>
  <c r="O359" i="1" s="1"/>
  <c r="N65" i="1"/>
  <c r="N359" i="1" s="1"/>
  <c r="M65" i="1"/>
  <c r="M359" i="1" s="1"/>
  <c r="L65" i="1"/>
  <c r="L359" i="1" s="1"/>
  <c r="K65" i="1"/>
  <c r="K359" i="1" s="1"/>
  <c r="J65" i="1"/>
  <c r="J359" i="1" s="1"/>
  <c r="I65" i="1"/>
  <c r="I359" i="1" s="1"/>
  <c r="H65" i="1"/>
  <c r="H359" i="1" s="1"/>
  <c r="G65" i="1"/>
  <c r="G359" i="1" s="1"/>
  <c r="F65" i="1"/>
  <c r="D65" i="1"/>
  <c r="D64" i="1" s="1"/>
  <c r="D63" i="1" s="1"/>
  <c r="AE64" i="1"/>
  <c r="AE367" i="1" s="1"/>
  <c r="AD64" i="1"/>
  <c r="AD367" i="1" s="1"/>
  <c r="AA64" i="1"/>
  <c r="AA367" i="1" s="1"/>
  <c r="Z64" i="1"/>
  <c r="Z367" i="1" s="1"/>
  <c r="W64" i="1"/>
  <c r="W367" i="1" s="1"/>
  <c r="V64" i="1"/>
  <c r="V367" i="1" s="1"/>
  <c r="S64" i="1"/>
  <c r="S367" i="1" s="1"/>
  <c r="R64" i="1"/>
  <c r="R367" i="1" s="1"/>
  <c r="O64" i="1"/>
  <c r="O367" i="1" s="1"/>
  <c r="N64" i="1"/>
  <c r="N367" i="1" s="1"/>
  <c r="K64" i="1"/>
  <c r="K367" i="1" s="1"/>
  <c r="J64" i="1"/>
  <c r="J367" i="1" s="1"/>
  <c r="G64" i="1"/>
  <c r="G367" i="1" s="1"/>
  <c r="F64" i="1"/>
  <c r="F63" i="1" s="1"/>
  <c r="E61" i="1"/>
  <c r="E60" i="1"/>
  <c r="E59" i="1"/>
  <c r="E58" i="1" s="1"/>
  <c r="E376" i="1" s="1"/>
  <c r="AG58" i="1"/>
  <c r="AG376" i="1" s="1"/>
  <c r="AF58" i="1"/>
  <c r="AF376" i="1" s="1"/>
  <c r="AE58" i="1"/>
  <c r="AE376" i="1" s="1"/>
  <c r="AD58" i="1"/>
  <c r="AD376" i="1" s="1"/>
  <c r="AC58" i="1"/>
  <c r="AC376" i="1" s="1"/>
  <c r="AB58" i="1"/>
  <c r="AB376" i="1" s="1"/>
  <c r="AA58" i="1"/>
  <c r="AA376" i="1" s="1"/>
  <c r="Z58" i="1"/>
  <c r="Z376" i="1" s="1"/>
  <c r="Y58" i="1"/>
  <c r="Y376" i="1" s="1"/>
  <c r="X58" i="1"/>
  <c r="X376" i="1" s="1"/>
  <c r="W58" i="1"/>
  <c r="W376" i="1" s="1"/>
  <c r="V58" i="1"/>
  <c r="V376" i="1" s="1"/>
  <c r="U58" i="1"/>
  <c r="U376" i="1" s="1"/>
  <c r="T58" i="1"/>
  <c r="T376" i="1" s="1"/>
  <c r="S58" i="1"/>
  <c r="S376" i="1" s="1"/>
  <c r="R58" i="1"/>
  <c r="R376" i="1" s="1"/>
  <c r="Q58" i="1"/>
  <c r="Q376" i="1" s="1"/>
  <c r="P58" i="1"/>
  <c r="P376" i="1" s="1"/>
  <c r="O58" i="1"/>
  <c r="O376" i="1" s="1"/>
  <c r="N58" i="1"/>
  <c r="N376" i="1" s="1"/>
  <c r="M58" i="1"/>
  <c r="M376" i="1" s="1"/>
  <c r="L58" i="1"/>
  <c r="L376" i="1" s="1"/>
  <c r="K58" i="1"/>
  <c r="K376" i="1" s="1"/>
  <c r="J58" i="1"/>
  <c r="J376" i="1" s="1"/>
  <c r="I58" i="1"/>
  <c r="I376" i="1" s="1"/>
  <c r="H58" i="1"/>
  <c r="H376" i="1" s="1"/>
  <c r="G58" i="1"/>
  <c r="G376" i="1" s="1"/>
  <c r="F58" i="1"/>
  <c r="F376" i="1" s="1"/>
  <c r="E57" i="1"/>
  <c r="E56" i="1"/>
  <c r="E55" i="1"/>
  <c r="E54" i="1"/>
  <c r="E53" i="1"/>
  <c r="E52" i="1"/>
  <c r="E51" i="1"/>
  <c r="E50" i="1"/>
  <c r="E49" i="1"/>
  <c r="E48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E46" i="1"/>
  <c r="E45" i="1"/>
  <c r="E44" i="1"/>
  <c r="E43" i="1"/>
  <c r="AG40" i="1"/>
  <c r="AD40" i="1"/>
  <c r="AC40" i="1"/>
  <c r="Z40" i="1"/>
  <c r="Y40" i="1"/>
  <c r="V40" i="1"/>
  <c r="U40" i="1"/>
  <c r="R40" i="1"/>
  <c r="Q40" i="1"/>
  <c r="N40" i="1"/>
  <c r="M40" i="1"/>
  <c r="J40" i="1"/>
  <c r="I40" i="1"/>
  <c r="F40" i="1"/>
  <c r="D40" i="1"/>
  <c r="AG39" i="1"/>
  <c r="AF39" i="1"/>
  <c r="AC39" i="1"/>
  <c r="AB39" i="1"/>
  <c r="Y39" i="1"/>
  <c r="X39" i="1"/>
  <c r="U39" i="1"/>
  <c r="T39" i="1"/>
  <c r="Q39" i="1"/>
  <c r="P39" i="1"/>
  <c r="M39" i="1"/>
  <c r="L39" i="1"/>
  <c r="I39" i="1"/>
  <c r="H39" i="1"/>
  <c r="F39" i="1"/>
  <c r="D39" i="1"/>
  <c r="AG38" i="1"/>
  <c r="AF38" i="1"/>
  <c r="AF40" i="1" s="1"/>
  <c r="AE38" i="1"/>
  <c r="AE40" i="1" s="1"/>
  <c r="AD38" i="1"/>
  <c r="AC38" i="1"/>
  <c r="AB38" i="1"/>
  <c r="AB40" i="1" s="1"/>
  <c r="AA38" i="1"/>
  <c r="AA40" i="1" s="1"/>
  <c r="Z38" i="1"/>
  <c r="Y38" i="1"/>
  <c r="X38" i="1"/>
  <c r="X40" i="1" s="1"/>
  <c r="W38" i="1"/>
  <c r="W40" i="1" s="1"/>
  <c r="V38" i="1"/>
  <c r="U38" i="1"/>
  <c r="T38" i="1"/>
  <c r="T40" i="1" s="1"/>
  <c r="S38" i="1"/>
  <c r="S40" i="1" s="1"/>
  <c r="R38" i="1"/>
  <c r="Q38" i="1"/>
  <c r="P38" i="1"/>
  <c r="P40" i="1" s="1"/>
  <c r="O38" i="1"/>
  <c r="O40" i="1" s="1"/>
  <c r="N38" i="1"/>
  <c r="M38" i="1"/>
  <c r="L38" i="1"/>
  <c r="L40" i="1" s="1"/>
  <c r="K38" i="1"/>
  <c r="K40" i="1" s="1"/>
  <c r="J38" i="1"/>
  <c r="I38" i="1"/>
  <c r="H38" i="1"/>
  <c r="H40" i="1" s="1"/>
  <c r="G38" i="1"/>
  <c r="G40" i="1" s="1"/>
  <c r="F38" i="1"/>
  <c r="D38" i="1"/>
  <c r="AH37" i="1"/>
  <c r="AG37" i="1"/>
  <c r="AF37" i="1"/>
  <c r="AE37" i="1"/>
  <c r="AE39" i="1" s="1"/>
  <c r="AD37" i="1"/>
  <c r="AD39" i="1" s="1"/>
  <c r="AC37" i="1"/>
  <c r="AB37" i="1"/>
  <c r="AA37" i="1"/>
  <c r="AA39" i="1" s="1"/>
  <c r="Z37" i="1"/>
  <c r="Z39" i="1" s="1"/>
  <c r="Y37" i="1"/>
  <c r="X37" i="1"/>
  <c r="W37" i="1"/>
  <c r="W39" i="1" s="1"/>
  <c r="V37" i="1"/>
  <c r="V39" i="1" s="1"/>
  <c r="U37" i="1"/>
  <c r="T37" i="1"/>
  <c r="S37" i="1"/>
  <c r="S39" i="1" s="1"/>
  <c r="R37" i="1"/>
  <c r="R39" i="1" s="1"/>
  <c r="Q37" i="1"/>
  <c r="P37" i="1"/>
  <c r="O37" i="1"/>
  <c r="O39" i="1" s="1"/>
  <c r="N37" i="1"/>
  <c r="N39" i="1" s="1"/>
  <c r="M37" i="1"/>
  <c r="L37" i="1"/>
  <c r="K37" i="1"/>
  <c r="K39" i="1" s="1"/>
  <c r="J37" i="1"/>
  <c r="J39" i="1" s="1"/>
  <c r="I37" i="1"/>
  <c r="H37" i="1"/>
  <c r="G37" i="1"/>
  <c r="G39" i="1" s="1"/>
  <c r="F37" i="1"/>
  <c r="D37" i="1"/>
  <c r="AH36" i="1"/>
  <c r="E36" i="1"/>
  <c r="E38" i="1" s="1"/>
  <c r="AH35" i="1"/>
  <c r="E35" i="1"/>
  <c r="AH34" i="1"/>
  <c r="AH39" i="1" s="1"/>
  <c r="E34" i="1"/>
  <c r="E37" i="1" s="1"/>
  <c r="AH33" i="1"/>
  <c r="E33" i="1"/>
  <c r="AH32" i="1"/>
  <c r="E32" i="1"/>
  <c r="AH31" i="1"/>
  <c r="E31" i="1"/>
  <c r="AH30" i="1"/>
  <c r="E30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D27" i="1"/>
  <c r="AD26" i="1"/>
  <c r="Z26" i="1"/>
  <c r="Z41" i="1" s="1"/>
  <c r="V26" i="1"/>
  <c r="R26" i="1"/>
  <c r="R41" i="1" s="1"/>
  <c r="N26" i="1"/>
  <c r="J26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E25" i="1" s="1"/>
  <c r="G25" i="1"/>
  <c r="F25" i="1"/>
  <c r="D25" i="1"/>
  <c r="E24" i="1"/>
  <c r="E23" i="1"/>
  <c r="E22" i="1"/>
  <c r="E21" i="1"/>
  <c r="E20" i="1"/>
  <c r="AG18" i="1"/>
  <c r="AG26" i="1" s="1"/>
  <c r="AF18" i="1"/>
  <c r="AF26" i="1" s="1"/>
  <c r="AE18" i="1"/>
  <c r="AE26" i="1" s="1"/>
  <c r="AD18" i="1"/>
  <c r="AC18" i="1"/>
  <c r="AC26" i="1" s="1"/>
  <c r="AB18" i="1"/>
  <c r="AB26" i="1" s="1"/>
  <c r="AA18" i="1"/>
  <c r="AA26" i="1" s="1"/>
  <c r="Z18" i="1"/>
  <c r="Y18" i="1"/>
  <c r="Y26" i="1" s="1"/>
  <c r="X18" i="1"/>
  <c r="X26" i="1" s="1"/>
  <c r="W18" i="1"/>
  <c r="W26" i="1" s="1"/>
  <c r="V18" i="1"/>
  <c r="U18" i="1"/>
  <c r="U26" i="1" s="1"/>
  <c r="T18" i="1"/>
  <c r="T26" i="1" s="1"/>
  <c r="S18" i="1"/>
  <c r="S26" i="1" s="1"/>
  <c r="R18" i="1"/>
  <c r="Q18" i="1"/>
  <c r="Q26" i="1" s="1"/>
  <c r="P18" i="1"/>
  <c r="P26" i="1" s="1"/>
  <c r="O18" i="1"/>
  <c r="O26" i="1" s="1"/>
  <c r="N18" i="1"/>
  <c r="M18" i="1"/>
  <c r="M26" i="1" s="1"/>
  <c r="L18" i="1"/>
  <c r="L26" i="1" s="1"/>
  <c r="K18" i="1"/>
  <c r="K26" i="1" s="1"/>
  <c r="J18" i="1"/>
  <c r="I18" i="1"/>
  <c r="I26" i="1" s="1"/>
  <c r="H18" i="1"/>
  <c r="H26" i="1" s="1"/>
  <c r="G18" i="1"/>
  <c r="G26" i="1" s="1"/>
  <c r="D18" i="1"/>
  <c r="E17" i="1"/>
  <c r="E16" i="1"/>
  <c r="E15" i="1"/>
  <c r="E14" i="1"/>
  <c r="E13" i="1"/>
  <c r="E12" i="1"/>
  <c r="E11" i="1"/>
  <c r="F10" i="1"/>
  <c r="E10" i="1"/>
  <c r="E8" i="1"/>
  <c r="E28" i="1" s="1"/>
  <c r="D8" i="1"/>
  <c r="G362" i="1" l="1"/>
  <c r="G357" i="1"/>
  <c r="G41" i="1"/>
  <c r="O362" i="1"/>
  <c r="O357" i="1"/>
  <c r="O41" i="1"/>
  <c r="S362" i="1"/>
  <c r="S357" i="1"/>
  <c r="S41" i="1"/>
  <c r="AE362" i="1"/>
  <c r="AE357" i="1"/>
  <c r="AE41" i="1"/>
  <c r="V478" i="1"/>
  <c r="V468" i="1"/>
  <c r="V474" i="1" s="1"/>
  <c r="V368" i="1"/>
  <c r="V371" i="1"/>
  <c r="H357" i="1"/>
  <c r="H362" i="1"/>
  <c r="H41" i="1"/>
  <c r="L357" i="1"/>
  <c r="L362" i="1"/>
  <c r="L41" i="1"/>
  <c r="P357" i="1"/>
  <c r="P362" i="1"/>
  <c r="P41" i="1"/>
  <c r="T357" i="1"/>
  <c r="T362" i="1"/>
  <c r="T41" i="1"/>
  <c r="X357" i="1"/>
  <c r="X362" i="1"/>
  <c r="X41" i="1"/>
  <c r="AB357" i="1"/>
  <c r="AB362" i="1"/>
  <c r="AB41" i="1"/>
  <c r="AF357" i="1"/>
  <c r="AF362" i="1"/>
  <c r="AF41" i="1"/>
  <c r="AH40" i="1"/>
  <c r="I362" i="1"/>
  <c r="I357" i="1"/>
  <c r="I41" i="1"/>
  <c r="M362" i="1"/>
  <c r="M357" i="1"/>
  <c r="M41" i="1"/>
  <c r="Q362" i="1"/>
  <c r="Q357" i="1"/>
  <c r="Q41" i="1"/>
  <c r="U357" i="1"/>
  <c r="U362" i="1"/>
  <c r="U41" i="1"/>
  <c r="Y362" i="1"/>
  <c r="Y357" i="1"/>
  <c r="Y41" i="1"/>
  <c r="AC362" i="1"/>
  <c r="AC357" i="1"/>
  <c r="AC41" i="1"/>
  <c r="AG362" i="1"/>
  <c r="AG357" i="1"/>
  <c r="AG41" i="1"/>
  <c r="F477" i="1"/>
  <c r="F467" i="1"/>
  <c r="F372" i="1"/>
  <c r="F330" i="1"/>
  <c r="F252" i="1"/>
  <c r="D41" i="1"/>
  <c r="W362" i="1"/>
  <c r="W357" i="1"/>
  <c r="W41" i="1"/>
  <c r="F478" i="1"/>
  <c r="F468" i="1"/>
  <c r="R478" i="1"/>
  <c r="R468" i="1"/>
  <c r="R474" i="1" s="1"/>
  <c r="R368" i="1"/>
  <c r="R371" i="1"/>
  <c r="Z478" i="1"/>
  <c r="Z468" i="1"/>
  <c r="Z474" i="1" s="1"/>
  <c r="Z368" i="1"/>
  <c r="Z371" i="1"/>
  <c r="K362" i="1"/>
  <c r="K357" i="1"/>
  <c r="K41" i="1"/>
  <c r="AA362" i="1"/>
  <c r="AA357" i="1"/>
  <c r="AA41" i="1"/>
  <c r="D330" i="1"/>
  <c r="D372" i="1"/>
  <c r="J478" i="1"/>
  <c r="J468" i="1"/>
  <c r="J474" i="1" s="1"/>
  <c r="J368" i="1"/>
  <c r="J371" i="1"/>
  <c r="E360" i="1"/>
  <c r="E361" i="1"/>
  <c r="J362" i="1"/>
  <c r="J357" i="1"/>
  <c r="N362" i="1"/>
  <c r="N357" i="1"/>
  <c r="V362" i="1"/>
  <c r="V357" i="1"/>
  <c r="AD362" i="1"/>
  <c r="AD357" i="1"/>
  <c r="F360" i="1"/>
  <c r="F361" i="1"/>
  <c r="E27" i="1"/>
  <c r="E18" i="1"/>
  <c r="D26" i="1"/>
  <c r="D357" i="1" s="1"/>
  <c r="D28" i="1"/>
  <c r="J63" i="1"/>
  <c r="N63" i="1"/>
  <c r="V63" i="1"/>
  <c r="AD63" i="1"/>
  <c r="L64" i="1"/>
  <c r="P64" i="1"/>
  <c r="X64" i="1"/>
  <c r="AB64" i="1"/>
  <c r="F18" i="1"/>
  <c r="F26" i="1" s="1"/>
  <c r="E26" i="1"/>
  <c r="E357" i="1" s="1"/>
  <c r="AH38" i="1"/>
  <c r="G63" i="1"/>
  <c r="K63" i="1"/>
  <c r="O63" i="1"/>
  <c r="S63" i="1"/>
  <c r="W63" i="1"/>
  <c r="AA63" i="1"/>
  <c r="AE63" i="1"/>
  <c r="I64" i="1"/>
  <c r="M64" i="1"/>
  <c r="Q64" i="1"/>
  <c r="U64" i="1"/>
  <c r="Y64" i="1"/>
  <c r="AC64" i="1"/>
  <c r="AG64" i="1"/>
  <c r="E150" i="1"/>
  <c r="I251" i="1"/>
  <c r="N251" i="1"/>
  <c r="S251" i="1"/>
  <c r="Y251" i="1"/>
  <c r="AD251" i="1"/>
  <c r="E377" i="1"/>
  <c r="E375" i="1"/>
  <c r="E365" i="1"/>
  <c r="E374" i="1"/>
  <c r="E366" i="1"/>
  <c r="E40" i="1"/>
  <c r="J41" i="1"/>
  <c r="N41" i="1"/>
  <c r="V41" i="1"/>
  <c r="AD41" i="1"/>
  <c r="E362" i="1"/>
  <c r="O251" i="1"/>
  <c r="U251" i="1"/>
  <c r="AE251" i="1"/>
  <c r="E39" i="1"/>
  <c r="E247" i="1"/>
  <c r="K251" i="1"/>
  <c r="Q251" i="1"/>
  <c r="AA251" i="1"/>
  <c r="AG251" i="1"/>
  <c r="R362" i="1"/>
  <c r="R357" i="1"/>
  <c r="Z362" i="1"/>
  <c r="Z357" i="1"/>
  <c r="E378" i="1"/>
  <c r="E373" i="1"/>
  <c r="E364" i="1"/>
  <c r="E363" i="1"/>
  <c r="E359" i="1"/>
  <c r="E358" i="1"/>
  <c r="E367" i="1"/>
  <c r="R63" i="1"/>
  <c r="Z63" i="1"/>
  <c r="H64" i="1"/>
  <c r="T64" i="1"/>
  <c r="AF64" i="1"/>
  <c r="D251" i="1"/>
  <c r="D252" i="1" s="1"/>
  <c r="H361" i="1"/>
  <c r="H251" i="1"/>
  <c r="L361" i="1"/>
  <c r="L251" i="1"/>
  <c r="P361" i="1"/>
  <c r="P251" i="1"/>
  <c r="T361" i="1"/>
  <c r="T251" i="1"/>
  <c r="X361" i="1"/>
  <c r="X251" i="1"/>
  <c r="AB361" i="1"/>
  <c r="AB251" i="1"/>
  <c r="AF361" i="1"/>
  <c r="AF251" i="1"/>
  <c r="G251" i="1"/>
  <c r="M251" i="1"/>
  <c r="W251" i="1"/>
  <c r="AC251" i="1"/>
  <c r="E332" i="1"/>
  <c r="E466" i="1"/>
  <c r="I466" i="1"/>
  <c r="M466" i="1"/>
  <c r="Q466" i="1"/>
  <c r="U466" i="1"/>
  <c r="Y466" i="1"/>
  <c r="AC466" i="1"/>
  <c r="AG466" i="1"/>
  <c r="D294" i="1" l="1"/>
  <c r="D311" i="1"/>
  <c r="AC478" i="1"/>
  <c r="AC468" i="1"/>
  <c r="AC474" i="1" s="1"/>
  <c r="AC368" i="1"/>
  <c r="AC371" i="1"/>
  <c r="H468" i="1"/>
  <c r="H474" i="1" s="1"/>
  <c r="H478" i="1"/>
  <c r="H371" i="1"/>
  <c r="H368" i="1"/>
  <c r="AA478" i="1"/>
  <c r="AA468" i="1"/>
  <c r="AA474" i="1" s="1"/>
  <c r="AA371" i="1"/>
  <c r="AA368" i="1"/>
  <c r="U367" i="1"/>
  <c r="U63" i="1"/>
  <c r="W478" i="1"/>
  <c r="W468" i="1"/>
  <c r="W474" i="1" s="1"/>
  <c r="W371" i="1"/>
  <c r="W368" i="1"/>
  <c r="AE478" i="1"/>
  <c r="AE468" i="1"/>
  <c r="AE474" i="1" s="1"/>
  <c r="AE371" i="1"/>
  <c r="AE368" i="1"/>
  <c r="S478" i="1"/>
  <c r="S468" i="1"/>
  <c r="S474" i="1" s="1"/>
  <c r="S371" i="1"/>
  <c r="S368" i="1"/>
  <c r="F357" i="1"/>
  <c r="F41" i="1"/>
  <c r="J477" i="1"/>
  <c r="J479" i="1" s="1"/>
  <c r="J467" i="1"/>
  <c r="J469" i="1" s="1"/>
  <c r="J372" i="1"/>
  <c r="J330" i="1"/>
  <c r="J369" i="1" s="1"/>
  <c r="J252" i="1"/>
  <c r="F469" i="1"/>
  <c r="AB478" i="1"/>
  <c r="AB468" i="1"/>
  <c r="AB474" i="1" s="1"/>
  <c r="AB371" i="1"/>
  <c r="AB368" i="1"/>
  <c r="T468" i="1"/>
  <c r="T474" i="1" s="1"/>
  <c r="T478" i="1"/>
  <c r="T371" i="1"/>
  <c r="T368" i="1"/>
  <c r="L478" i="1"/>
  <c r="L468" i="1"/>
  <c r="L474" i="1" s="1"/>
  <c r="L371" i="1"/>
  <c r="L368" i="1"/>
  <c r="Z477" i="1"/>
  <c r="Z479" i="1" s="1"/>
  <c r="Z467" i="1"/>
  <c r="Z469" i="1" s="1"/>
  <c r="Z372" i="1"/>
  <c r="Z330" i="1"/>
  <c r="Z369" i="1" s="1"/>
  <c r="Z252" i="1"/>
  <c r="K478" i="1"/>
  <c r="K468" i="1"/>
  <c r="K474" i="1" s="1"/>
  <c r="K371" i="1"/>
  <c r="K368" i="1"/>
  <c r="N478" i="1"/>
  <c r="N468" i="1"/>
  <c r="N474" i="1" s="1"/>
  <c r="N368" i="1"/>
  <c r="N371" i="1"/>
  <c r="M367" i="1"/>
  <c r="M63" i="1"/>
  <c r="W477" i="1"/>
  <c r="W479" i="1" s="1"/>
  <c r="W467" i="1"/>
  <c r="W469" i="1" s="1"/>
  <c r="W330" i="1"/>
  <c r="W369" i="1" s="1"/>
  <c r="W372" i="1"/>
  <c r="W252" i="1"/>
  <c r="G477" i="1"/>
  <c r="G479" i="1" s="1"/>
  <c r="G467" i="1"/>
  <c r="G330" i="1"/>
  <c r="G369" i="1" s="1"/>
  <c r="G372" i="1"/>
  <c r="G252" i="1"/>
  <c r="AB367" i="1"/>
  <c r="AB63" i="1"/>
  <c r="AD477" i="1"/>
  <c r="AD479" i="1" s="1"/>
  <c r="AD372" i="1"/>
  <c r="AD330" i="1"/>
  <c r="AD369" i="1" s="1"/>
  <c r="AD467" i="1"/>
  <c r="AD252" i="1"/>
  <c r="F311" i="1"/>
  <c r="F294" i="1"/>
  <c r="F479" i="1"/>
  <c r="E41" i="1"/>
  <c r="G478" i="1"/>
  <c r="E478" i="1" s="1"/>
  <c r="G468" i="1"/>
  <c r="G474" i="1" s="1"/>
  <c r="G371" i="1"/>
  <c r="G368" i="1"/>
  <c r="AF367" i="1"/>
  <c r="AF63" i="1"/>
  <c r="R477" i="1"/>
  <c r="R479" i="1" s="1"/>
  <c r="R467" i="1"/>
  <c r="R469" i="1" s="1"/>
  <c r="R372" i="1"/>
  <c r="R330" i="1"/>
  <c r="R369" i="1" s="1"/>
  <c r="R252" i="1"/>
  <c r="AG478" i="1"/>
  <c r="AG468" i="1"/>
  <c r="AG474" i="1" s="1"/>
  <c r="AG368" i="1"/>
  <c r="AG371" i="1"/>
  <c r="O478" i="1"/>
  <c r="O468" i="1"/>
  <c r="O474" i="1" s="1"/>
  <c r="O371" i="1"/>
  <c r="O368" i="1"/>
  <c r="AD478" i="1"/>
  <c r="AD468" i="1"/>
  <c r="AD474" i="1" s="1"/>
  <c r="AD368" i="1"/>
  <c r="AD371" i="1"/>
  <c r="I478" i="1"/>
  <c r="I468" i="1"/>
  <c r="I474" i="1" s="1"/>
  <c r="I368" i="1"/>
  <c r="I371" i="1"/>
  <c r="Y367" i="1"/>
  <c r="Y63" i="1"/>
  <c r="I367" i="1"/>
  <c r="I63" i="1"/>
  <c r="S477" i="1"/>
  <c r="S479" i="1" s="1"/>
  <c r="S467" i="1"/>
  <c r="S469" i="1" s="1"/>
  <c r="S372" i="1"/>
  <c r="S330" i="1"/>
  <c r="S369" i="1" s="1"/>
  <c r="S252" i="1"/>
  <c r="X367" i="1"/>
  <c r="X63" i="1"/>
  <c r="V477" i="1"/>
  <c r="V479" i="1" s="1"/>
  <c r="V467" i="1"/>
  <c r="V469" i="1" s="1"/>
  <c r="V372" i="1"/>
  <c r="V330" i="1"/>
  <c r="V369" i="1" s="1"/>
  <c r="V252" i="1"/>
  <c r="E251" i="1"/>
  <c r="AF478" i="1"/>
  <c r="AF371" i="1"/>
  <c r="AF368" i="1"/>
  <c r="AF468" i="1"/>
  <c r="AF474" i="1" s="1"/>
  <c r="P367" i="1"/>
  <c r="P63" i="1"/>
  <c r="F474" i="1"/>
  <c r="P478" i="1"/>
  <c r="P371" i="1"/>
  <c r="P468" i="1"/>
  <c r="P474" i="1" s="1"/>
  <c r="P368" i="1"/>
  <c r="Y478" i="1"/>
  <c r="Y468" i="1"/>
  <c r="Y474" i="1" s="1"/>
  <c r="Y368" i="1"/>
  <c r="Y371" i="1"/>
  <c r="AE477" i="1"/>
  <c r="AE479" i="1" s="1"/>
  <c r="AE467" i="1"/>
  <c r="AE469" i="1" s="1"/>
  <c r="AE372" i="1"/>
  <c r="AE330" i="1"/>
  <c r="AE369" i="1" s="1"/>
  <c r="AE252" i="1"/>
  <c r="O477" i="1"/>
  <c r="O479" i="1" s="1"/>
  <c r="O467" i="1"/>
  <c r="O372" i="1"/>
  <c r="O330" i="1"/>
  <c r="O369" i="1" s="1"/>
  <c r="O252" i="1"/>
  <c r="H367" i="1"/>
  <c r="H63" i="1"/>
  <c r="Q478" i="1"/>
  <c r="Q468" i="1"/>
  <c r="Q474" i="1" s="1"/>
  <c r="Q368" i="1"/>
  <c r="Q371" i="1"/>
  <c r="AG367" i="1"/>
  <c r="AG63" i="1"/>
  <c r="K477" i="1"/>
  <c r="K479" i="1" s="1"/>
  <c r="K467" i="1"/>
  <c r="K469" i="1" s="1"/>
  <c r="K372" i="1"/>
  <c r="K330" i="1"/>
  <c r="K369" i="1" s="1"/>
  <c r="K252" i="1"/>
  <c r="X468" i="1"/>
  <c r="X474" i="1" s="1"/>
  <c r="X478" i="1"/>
  <c r="X371" i="1"/>
  <c r="X368" i="1"/>
  <c r="T367" i="1"/>
  <c r="T63" i="1"/>
  <c r="N477" i="1"/>
  <c r="N479" i="1" s="1"/>
  <c r="N372" i="1"/>
  <c r="N330" i="1"/>
  <c r="N369" i="1" s="1"/>
  <c r="N467" i="1"/>
  <c r="N469" i="1" s="1"/>
  <c r="N252" i="1"/>
  <c r="Q367" i="1"/>
  <c r="Q63" i="1"/>
  <c r="AA477" i="1"/>
  <c r="AA479" i="1" s="1"/>
  <c r="AA467" i="1"/>
  <c r="AA469" i="1" s="1"/>
  <c r="AA372" i="1"/>
  <c r="AA330" i="1"/>
  <c r="AA369" i="1" s="1"/>
  <c r="AA252" i="1"/>
  <c r="L367" i="1"/>
  <c r="L63" i="1"/>
  <c r="M478" i="1"/>
  <c r="M468" i="1"/>
  <c r="M474" i="1" s="1"/>
  <c r="M368" i="1"/>
  <c r="M371" i="1"/>
  <c r="U478" i="1"/>
  <c r="U468" i="1"/>
  <c r="U474" i="1" s="1"/>
  <c r="U368" i="1"/>
  <c r="U371" i="1"/>
  <c r="AC367" i="1"/>
  <c r="AC63" i="1"/>
  <c r="AA311" i="1" l="1"/>
  <c r="AA294" i="1"/>
  <c r="AA370" i="1"/>
  <c r="T467" i="1"/>
  <c r="T469" i="1" s="1"/>
  <c r="T477" i="1"/>
  <c r="T479" i="1" s="1"/>
  <c r="T330" i="1"/>
  <c r="T369" i="1" s="1"/>
  <c r="T372" i="1"/>
  <c r="T252" i="1"/>
  <c r="AE370" i="1"/>
  <c r="AE311" i="1"/>
  <c r="AE294" i="1"/>
  <c r="L467" i="1"/>
  <c r="L469" i="1" s="1"/>
  <c r="L477" i="1"/>
  <c r="L479" i="1" s="1"/>
  <c r="L330" i="1"/>
  <c r="L369" i="1" s="1"/>
  <c r="L372" i="1"/>
  <c r="L252" i="1"/>
  <c r="K311" i="1"/>
  <c r="K294" i="1"/>
  <c r="K370" i="1"/>
  <c r="O469" i="1"/>
  <c r="E468" i="1"/>
  <c r="E474" i="1" s="1"/>
  <c r="E368" i="1"/>
  <c r="E371" i="1"/>
  <c r="S294" i="1"/>
  <c r="S311" i="1"/>
  <c r="S370" i="1"/>
  <c r="G469" i="1"/>
  <c r="U467" i="1"/>
  <c r="U469" i="1" s="1"/>
  <c r="U372" i="1"/>
  <c r="U477" i="1"/>
  <c r="U479" i="1" s="1"/>
  <c r="U330" i="1"/>
  <c r="U369" i="1" s="1"/>
  <c r="U252" i="1"/>
  <c r="N370" i="1"/>
  <c r="N311" i="1"/>
  <c r="N294" i="1"/>
  <c r="AG467" i="1"/>
  <c r="AG469" i="1" s="1"/>
  <c r="AG372" i="1"/>
  <c r="AG477" i="1"/>
  <c r="AG479" i="1" s="1"/>
  <c r="AG330" i="1"/>
  <c r="AG369" i="1" s="1"/>
  <c r="AG252" i="1"/>
  <c r="O370" i="1"/>
  <c r="O311" i="1"/>
  <c r="O294" i="1"/>
  <c r="P467" i="1"/>
  <c r="P469" i="1" s="1"/>
  <c r="P477" i="1"/>
  <c r="P479" i="1" s="1"/>
  <c r="P372" i="1"/>
  <c r="P330" i="1"/>
  <c r="P369" i="1" s="1"/>
  <c r="P252" i="1"/>
  <c r="V370" i="1"/>
  <c r="V311" i="1"/>
  <c r="V294" i="1"/>
  <c r="I467" i="1"/>
  <c r="I469" i="1" s="1"/>
  <c r="I477" i="1"/>
  <c r="I479" i="1" s="1"/>
  <c r="I372" i="1"/>
  <c r="I330" i="1"/>
  <c r="I369" i="1" s="1"/>
  <c r="I252" i="1"/>
  <c r="R370" i="1"/>
  <c r="R294" i="1"/>
  <c r="R311" i="1"/>
  <c r="G370" i="1"/>
  <c r="G294" i="1"/>
  <c r="G311" i="1"/>
  <c r="Z370" i="1"/>
  <c r="Z311" i="1"/>
  <c r="Z294" i="1"/>
  <c r="J370" i="1"/>
  <c r="J311" i="1"/>
  <c r="J294" i="1"/>
  <c r="X467" i="1"/>
  <c r="X469" i="1" s="1"/>
  <c r="X477" i="1"/>
  <c r="X479" i="1" s="1"/>
  <c r="X372" i="1"/>
  <c r="X330" i="1"/>
  <c r="X369" i="1" s="1"/>
  <c r="X252" i="1"/>
  <c r="AF467" i="1"/>
  <c r="AF469" i="1" s="1"/>
  <c r="AF477" i="1"/>
  <c r="AF479" i="1" s="1"/>
  <c r="AF330" i="1"/>
  <c r="AF369" i="1" s="1"/>
  <c r="AF372" i="1"/>
  <c r="AF252" i="1"/>
  <c r="AD370" i="1"/>
  <c r="AD311" i="1"/>
  <c r="AD294" i="1"/>
  <c r="W370" i="1"/>
  <c r="W294" i="1"/>
  <c r="W311" i="1"/>
  <c r="AC467" i="1"/>
  <c r="AC469" i="1" s="1"/>
  <c r="AC372" i="1"/>
  <c r="AC477" i="1"/>
  <c r="AC479" i="1" s="1"/>
  <c r="AC330" i="1"/>
  <c r="AC369" i="1" s="1"/>
  <c r="AC252" i="1"/>
  <c r="Q467" i="1"/>
  <c r="Q469" i="1" s="1"/>
  <c r="Q372" i="1"/>
  <c r="Q477" i="1"/>
  <c r="Q479" i="1" s="1"/>
  <c r="Q330" i="1"/>
  <c r="Q369" i="1" s="1"/>
  <c r="Q252" i="1"/>
  <c r="H467" i="1"/>
  <c r="H477" i="1"/>
  <c r="H372" i="1"/>
  <c r="H330" i="1"/>
  <c r="H252" i="1"/>
  <c r="Y467" i="1"/>
  <c r="Y469" i="1" s="1"/>
  <c r="Y477" i="1"/>
  <c r="Y479" i="1" s="1"/>
  <c r="Y372" i="1"/>
  <c r="Y330" i="1"/>
  <c r="Y369" i="1" s="1"/>
  <c r="Y252" i="1"/>
  <c r="E252" i="1"/>
  <c r="AD469" i="1"/>
  <c r="AB467" i="1"/>
  <c r="AB469" i="1" s="1"/>
  <c r="AB477" i="1"/>
  <c r="AB479" i="1" s="1"/>
  <c r="AB330" i="1"/>
  <c r="AB369" i="1" s="1"/>
  <c r="AB372" i="1"/>
  <c r="AB252" i="1"/>
  <c r="M467" i="1"/>
  <c r="M469" i="1" s="1"/>
  <c r="M372" i="1"/>
  <c r="M477" i="1"/>
  <c r="M479" i="1" s="1"/>
  <c r="M330" i="1"/>
  <c r="M369" i="1" s="1"/>
  <c r="M252" i="1"/>
  <c r="H369" i="1" l="1"/>
  <c r="E330" i="1"/>
  <c r="E369" i="1" s="1"/>
  <c r="Q370" i="1"/>
  <c r="Q311" i="1"/>
  <c r="Q294" i="1"/>
  <c r="I370" i="1"/>
  <c r="I311" i="1"/>
  <c r="I294" i="1"/>
  <c r="P370" i="1"/>
  <c r="P311" i="1"/>
  <c r="P294" i="1"/>
  <c r="AG370" i="1"/>
  <c r="AG311" i="1"/>
  <c r="AG294" i="1"/>
  <c r="U370" i="1"/>
  <c r="U311" i="1"/>
  <c r="U294" i="1"/>
  <c r="L294" i="1"/>
  <c r="L370" i="1"/>
  <c r="L311" i="1"/>
  <c r="T294" i="1"/>
  <c r="T311" i="1"/>
  <c r="T370" i="1"/>
  <c r="E311" i="1"/>
  <c r="E294" i="1"/>
  <c r="E370" i="1"/>
  <c r="AC370" i="1"/>
  <c r="AC311" i="1"/>
  <c r="AC294" i="1"/>
  <c r="M370" i="1"/>
  <c r="M311" i="1"/>
  <c r="M294" i="1"/>
  <c r="Y370" i="1"/>
  <c r="Y311" i="1"/>
  <c r="Y294" i="1"/>
  <c r="H479" i="1"/>
  <c r="E479" i="1" s="1"/>
  <c r="E477" i="1"/>
  <c r="AF370" i="1"/>
  <c r="AF311" i="1"/>
  <c r="AF294" i="1"/>
  <c r="AB294" i="1"/>
  <c r="AB370" i="1"/>
  <c r="AB311" i="1"/>
  <c r="H370" i="1"/>
  <c r="H294" i="1"/>
  <c r="H311" i="1"/>
  <c r="H469" i="1"/>
  <c r="E469" i="1" s="1"/>
  <c r="E467" i="1"/>
  <c r="X370" i="1"/>
  <c r="X294" i="1"/>
  <c r="X311" i="1"/>
  <c r="Q1" i="9" l="1"/>
  <c r="Q1" i="7"/>
  <c r="Q1" i="11" l="1"/>
  <c r="P31" i="10"/>
  <c r="P30" i="10"/>
  <c r="P29" i="10"/>
  <c r="P27" i="10"/>
  <c r="Q27" i="10" s="1"/>
  <c r="R27" i="10" s="1"/>
  <c r="P26" i="10"/>
  <c r="P25" i="10"/>
  <c r="Q25" i="10" s="1"/>
  <c r="R25" i="10" s="1"/>
  <c r="S25" i="10" s="1"/>
  <c r="T25" i="10" s="1"/>
  <c r="U25" i="10" s="1"/>
  <c r="V25" i="10" s="1"/>
  <c r="W25" i="10" s="1"/>
  <c r="X25" i="10" s="1"/>
  <c r="Y25" i="10" s="1"/>
  <c r="Z25" i="10" s="1"/>
  <c r="AA25" i="10" s="1"/>
  <c r="P24" i="10"/>
  <c r="Q24" i="10" s="1"/>
  <c r="R24" i="10" s="1"/>
  <c r="S24" i="10" s="1"/>
  <c r="T24" i="10" s="1"/>
  <c r="U24" i="10" s="1"/>
  <c r="V24" i="10" s="1"/>
  <c r="W24" i="10" s="1"/>
  <c r="X24" i="10" s="1"/>
  <c r="Y24" i="10" s="1"/>
  <c r="Z24" i="10" s="1"/>
  <c r="AA24" i="10" s="1"/>
  <c r="N23" i="10"/>
  <c r="P22" i="10"/>
  <c r="Q22" i="10" s="1"/>
  <c r="R22" i="10" s="1"/>
  <c r="S22" i="10" s="1"/>
  <c r="T22" i="10" s="1"/>
  <c r="U22" i="10" s="1"/>
  <c r="V22" i="10" s="1"/>
  <c r="W22" i="10" s="1"/>
  <c r="X22" i="10" s="1"/>
  <c r="Y22" i="10" s="1"/>
  <c r="Z22" i="10" s="1"/>
  <c r="AA22" i="10" s="1"/>
  <c r="P21" i="10"/>
  <c r="Q21" i="10" s="1"/>
  <c r="P20" i="10"/>
  <c r="Q20" i="10" s="1"/>
  <c r="P18" i="10"/>
  <c r="Q18" i="10" s="1"/>
  <c r="R18" i="10" s="1"/>
  <c r="S18" i="10" s="1"/>
  <c r="T18" i="10" s="1"/>
  <c r="U18" i="10" s="1"/>
  <c r="V18" i="10" s="1"/>
  <c r="W18" i="10" s="1"/>
  <c r="X18" i="10" s="1"/>
  <c r="Y18" i="10" s="1"/>
  <c r="Z18" i="10" s="1"/>
  <c r="AA18" i="10" s="1"/>
  <c r="P17" i="10"/>
  <c r="Q17" i="10" s="1"/>
  <c r="R17" i="10" s="1"/>
  <c r="S17" i="10" s="1"/>
  <c r="T17" i="10" s="1"/>
  <c r="U17" i="10" s="1"/>
  <c r="V17" i="10" s="1"/>
  <c r="W17" i="10" s="1"/>
  <c r="X17" i="10" s="1"/>
  <c r="Y17" i="10" s="1"/>
  <c r="Z17" i="10" s="1"/>
  <c r="AA17" i="10" s="1"/>
  <c r="N16" i="10"/>
  <c r="P15" i="10"/>
  <c r="Q15" i="10" s="1"/>
  <c r="R15" i="10" s="1"/>
  <c r="S15" i="10" s="1"/>
  <c r="T15" i="10" s="1"/>
  <c r="U15" i="10" s="1"/>
  <c r="V15" i="10" s="1"/>
  <c r="W15" i="10" s="1"/>
  <c r="X15" i="10" s="1"/>
  <c r="Y15" i="10" s="1"/>
  <c r="Z15" i="10" s="1"/>
  <c r="AA15" i="10" s="1"/>
  <c r="N13" i="10"/>
  <c r="P12" i="10"/>
  <c r="Q12" i="10" s="1"/>
  <c r="R12" i="10" s="1"/>
  <c r="S12" i="10" s="1"/>
  <c r="T12" i="10" s="1"/>
  <c r="U12" i="10" s="1"/>
  <c r="V12" i="10" s="1"/>
  <c r="W12" i="10" s="1"/>
  <c r="X12" i="10" s="1"/>
  <c r="Y12" i="10" s="1"/>
  <c r="Z12" i="10" s="1"/>
  <c r="AA12" i="10" s="1"/>
  <c r="P11" i="10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P8" i="10"/>
  <c r="P7" i="10"/>
  <c r="Q1" i="10"/>
  <c r="M31" i="11"/>
  <c r="L31" i="11"/>
  <c r="J31" i="11"/>
  <c r="I31" i="11"/>
  <c r="H31" i="11"/>
  <c r="F31" i="11"/>
  <c r="E31" i="11"/>
  <c r="D31" i="11"/>
  <c r="B31" i="11"/>
  <c r="M30" i="11"/>
  <c r="K30" i="11"/>
  <c r="J30" i="11"/>
  <c r="I30" i="11"/>
  <c r="G30" i="11"/>
  <c r="F30" i="11"/>
  <c r="E30" i="11"/>
  <c r="C30" i="11"/>
  <c r="B30" i="11"/>
  <c r="M29" i="11"/>
  <c r="K29" i="11"/>
  <c r="J29" i="11"/>
  <c r="I29" i="11"/>
  <c r="G29" i="11"/>
  <c r="F29" i="11"/>
  <c r="E29" i="11"/>
  <c r="C29" i="11"/>
  <c r="L28" i="11"/>
  <c r="K28" i="11"/>
  <c r="J28" i="11"/>
  <c r="H28" i="11"/>
  <c r="G28" i="11"/>
  <c r="F28" i="11"/>
  <c r="D28" i="11"/>
  <c r="C28" i="11"/>
  <c r="B28" i="11"/>
  <c r="L27" i="11"/>
  <c r="K27" i="11"/>
  <c r="J27" i="11"/>
  <c r="H27" i="11"/>
  <c r="G27" i="11"/>
  <c r="F27" i="11"/>
  <c r="D27" i="11"/>
  <c r="C27" i="11"/>
  <c r="B27" i="11"/>
  <c r="M26" i="11"/>
  <c r="L26" i="11"/>
  <c r="K26" i="11"/>
  <c r="J26" i="11"/>
  <c r="I26" i="11"/>
  <c r="H26" i="11"/>
  <c r="G26" i="11"/>
  <c r="F26" i="11"/>
  <c r="E26" i="11"/>
  <c r="D26" i="11"/>
  <c r="C26" i="11"/>
  <c r="M25" i="11"/>
  <c r="L25" i="11"/>
  <c r="K25" i="11"/>
  <c r="I25" i="11"/>
  <c r="H25" i="11"/>
  <c r="G25" i="11"/>
  <c r="E25" i="11"/>
  <c r="D25" i="11"/>
  <c r="C25" i="11"/>
  <c r="M24" i="11"/>
  <c r="L24" i="11"/>
  <c r="K24" i="11"/>
  <c r="I24" i="11"/>
  <c r="H24" i="11"/>
  <c r="G24" i="11"/>
  <c r="E24" i="11"/>
  <c r="D24" i="11"/>
  <c r="C24" i="11"/>
  <c r="M23" i="11"/>
  <c r="L23" i="11"/>
  <c r="K23" i="11"/>
  <c r="I23" i="11"/>
  <c r="H23" i="11"/>
  <c r="G23" i="11"/>
  <c r="E23" i="11"/>
  <c r="D23" i="11"/>
  <c r="C23" i="11"/>
  <c r="M22" i="11"/>
  <c r="L22" i="11"/>
  <c r="J22" i="11"/>
  <c r="I22" i="11"/>
  <c r="H22" i="11"/>
  <c r="F22" i="11"/>
  <c r="E22" i="11"/>
  <c r="D22" i="11"/>
  <c r="M21" i="11"/>
  <c r="K21" i="11"/>
  <c r="J21" i="11"/>
  <c r="I21" i="11"/>
  <c r="G21" i="11"/>
  <c r="F21" i="11"/>
  <c r="E21" i="11"/>
  <c r="C21" i="11"/>
  <c r="B21" i="11"/>
  <c r="M20" i="11"/>
  <c r="K20" i="11"/>
  <c r="J20" i="11"/>
  <c r="I20" i="11"/>
  <c r="G20" i="11"/>
  <c r="F20" i="11"/>
  <c r="E20" i="11"/>
  <c r="C20" i="11"/>
  <c r="B20" i="11"/>
  <c r="M19" i="11"/>
  <c r="L19" i="11"/>
  <c r="K19" i="11"/>
  <c r="J19" i="11"/>
  <c r="I19" i="11"/>
  <c r="H19" i="11"/>
  <c r="G19" i="11"/>
  <c r="F19" i="11"/>
  <c r="E19" i="11"/>
  <c r="D19" i="11"/>
  <c r="C19" i="11"/>
  <c r="M18" i="11"/>
  <c r="L18" i="11"/>
  <c r="K18" i="11"/>
  <c r="I18" i="11"/>
  <c r="H18" i="11"/>
  <c r="G18" i="11"/>
  <c r="E18" i="11"/>
  <c r="D18" i="11"/>
  <c r="C18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M16" i="11"/>
  <c r="L16" i="11"/>
  <c r="K16" i="11"/>
  <c r="I16" i="11"/>
  <c r="H16" i="11"/>
  <c r="G16" i="11"/>
  <c r="E16" i="11"/>
  <c r="D16" i="11"/>
  <c r="C16" i="11"/>
  <c r="M15" i="11"/>
  <c r="L15" i="11"/>
  <c r="K15" i="11"/>
  <c r="I15" i="11"/>
  <c r="H15" i="11"/>
  <c r="G15" i="11"/>
  <c r="E15" i="11"/>
  <c r="D15" i="11"/>
  <c r="C15" i="11"/>
  <c r="M14" i="11"/>
  <c r="L14" i="11"/>
  <c r="K14" i="11"/>
  <c r="I14" i="11"/>
  <c r="H14" i="11"/>
  <c r="G14" i="11"/>
  <c r="E14" i="11"/>
  <c r="D14" i="11"/>
  <c r="C14" i="11"/>
  <c r="M13" i="11"/>
  <c r="L13" i="11"/>
  <c r="K13" i="11"/>
  <c r="I13" i="11"/>
  <c r="H13" i="11"/>
  <c r="G13" i="11"/>
  <c r="E13" i="11"/>
  <c r="D13" i="11"/>
  <c r="C13" i="11"/>
  <c r="M12" i="11"/>
  <c r="L12" i="11"/>
  <c r="K12" i="11"/>
  <c r="I12" i="11"/>
  <c r="H12" i="11"/>
  <c r="G12" i="11"/>
  <c r="E12" i="11"/>
  <c r="D12" i="11"/>
  <c r="C12" i="11"/>
  <c r="M11" i="11"/>
  <c r="L11" i="11"/>
  <c r="K11" i="11"/>
  <c r="I11" i="11"/>
  <c r="H11" i="11"/>
  <c r="G11" i="11"/>
  <c r="E11" i="11"/>
  <c r="D11" i="11"/>
  <c r="C11" i="11"/>
  <c r="M10" i="11"/>
  <c r="L10" i="11"/>
  <c r="J10" i="11"/>
  <c r="I10" i="11"/>
  <c r="H10" i="11"/>
  <c r="F10" i="11"/>
  <c r="E10" i="11"/>
  <c r="D10" i="11"/>
  <c r="B10" i="11"/>
  <c r="M9" i="11"/>
  <c r="L9" i="11"/>
  <c r="J9" i="11"/>
  <c r="I9" i="11"/>
  <c r="H9" i="11"/>
  <c r="F9" i="11"/>
  <c r="E9" i="11"/>
  <c r="D9" i="11"/>
  <c r="B9" i="11"/>
  <c r="M8" i="11"/>
  <c r="L8" i="11"/>
  <c r="J8" i="11"/>
  <c r="I8" i="11"/>
  <c r="H8" i="11"/>
  <c r="F8" i="11"/>
  <c r="E8" i="11"/>
  <c r="D8" i="11"/>
  <c r="B8" i="11"/>
  <c r="M7" i="11"/>
  <c r="L7" i="11"/>
  <c r="K7" i="11"/>
  <c r="J7" i="11"/>
  <c r="I7" i="11"/>
  <c r="H7" i="11"/>
  <c r="G7" i="11"/>
  <c r="F7" i="11"/>
  <c r="E7" i="11"/>
  <c r="D7" i="11"/>
  <c r="C7" i="11"/>
  <c r="B7" i="11"/>
  <c r="M6" i="11"/>
  <c r="K6" i="11"/>
  <c r="J6" i="11"/>
  <c r="I6" i="11"/>
  <c r="G6" i="11"/>
  <c r="F6" i="11"/>
  <c r="E6" i="11"/>
  <c r="C6" i="11"/>
  <c r="B6" i="11"/>
  <c r="M5" i="11"/>
  <c r="K5" i="11"/>
  <c r="J5" i="11"/>
  <c r="I5" i="11"/>
  <c r="G5" i="11"/>
  <c r="F5" i="11"/>
  <c r="E5" i="11"/>
  <c r="C5" i="11"/>
  <c r="B5" i="11"/>
  <c r="P30" i="7"/>
  <c r="P29" i="7"/>
  <c r="P26" i="7"/>
  <c r="Q26" i="7" s="1"/>
  <c r="P25" i="7"/>
  <c r="Q25" i="7" s="1"/>
  <c r="P22" i="7"/>
  <c r="Q22" i="7" s="1"/>
  <c r="R22" i="7" s="1"/>
  <c r="P21" i="7"/>
  <c r="Q21" i="7" s="1"/>
  <c r="R21" i="7" s="1"/>
  <c r="N20" i="7"/>
  <c r="N19" i="7"/>
  <c r="P18" i="7"/>
  <c r="Q18" i="7" s="1"/>
  <c r="R18" i="7" s="1"/>
  <c r="S18" i="7" s="1"/>
  <c r="T18" i="7" s="1"/>
  <c r="U18" i="7" s="1"/>
  <c r="V18" i="7" s="1"/>
  <c r="W18" i="7" s="1"/>
  <c r="X18" i="7" s="1"/>
  <c r="Y18" i="7" s="1"/>
  <c r="Z18" i="7" s="1"/>
  <c r="AA18" i="7" s="1"/>
  <c r="P17" i="7"/>
  <c r="Q17" i="7" s="1"/>
  <c r="R17" i="7" s="1"/>
  <c r="S17" i="7" s="1"/>
  <c r="T17" i="7" s="1"/>
  <c r="U17" i="7" s="1"/>
  <c r="V17" i="7" s="1"/>
  <c r="W17" i="7" s="1"/>
  <c r="X17" i="7" s="1"/>
  <c r="Y17" i="7" s="1"/>
  <c r="Z17" i="7" s="1"/>
  <c r="AA17" i="7" s="1"/>
  <c r="P14" i="7"/>
  <c r="P13" i="7"/>
  <c r="P10" i="7"/>
  <c r="Q10" i="7" s="1"/>
  <c r="P9" i="7"/>
  <c r="Q9" i="7" s="1"/>
  <c r="P4" i="7"/>
  <c r="Q4" i="7" s="1"/>
  <c r="N4" i="7"/>
  <c r="Q30" i="4"/>
  <c r="Q26" i="4"/>
  <c r="Q25" i="4"/>
  <c r="Q23" i="4"/>
  <c r="Q22" i="4"/>
  <c r="Q21" i="4"/>
  <c r="Q19" i="4"/>
  <c r="R19" i="4" s="1"/>
  <c r="S19" i="4" s="1"/>
  <c r="Q18" i="4"/>
  <c r="R18" i="4" s="1"/>
  <c r="Q17" i="4"/>
  <c r="R17" i="4" s="1"/>
  <c r="Q16" i="4"/>
  <c r="Q14" i="4"/>
  <c r="Q13" i="4"/>
  <c r="R13" i="4" s="1"/>
  <c r="Q12" i="4"/>
  <c r="R12" i="4" s="1"/>
  <c r="Q8" i="4"/>
  <c r="Q7" i="4"/>
  <c r="I33" i="3"/>
  <c r="H33" i="3"/>
  <c r="E33" i="3"/>
  <c r="D33" i="3"/>
  <c r="C33" i="3"/>
  <c r="J32" i="3"/>
  <c r="B32" i="3"/>
  <c r="J31" i="3"/>
  <c r="B31" i="3"/>
  <c r="J30" i="3"/>
  <c r="B30" i="3"/>
  <c r="J29" i="3"/>
  <c r="B29" i="3"/>
  <c r="J28" i="3"/>
  <c r="B28" i="3"/>
  <c r="J27" i="3"/>
  <c r="B27" i="3"/>
  <c r="J26" i="3"/>
  <c r="B26" i="3"/>
  <c r="J25" i="3"/>
  <c r="B25" i="3"/>
  <c r="J24" i="3"/>
  <c r="B24" i="3"/>
  <c r="J23" i="3"/>
  <c r="B23" i="3"/>
  <c r="J22" i="3"/>
  <c r="B22" i="3"/>
  <c r="J21" i="3"/>
  <c r="B21" i="3"/>
  <c r="J20" i="3"/>
  <c r="B20" i="3"/>
  <c r="J19" i="3"/>
  <c r="B19" i="3"/>
  <c r="J18" i="3"/>
  <c r="B18" i="3"/>
  <c r="J17" i="3"/>
  <c r="B17" i="3"/>
  <c r="J16" i="3"/>
  <c r="B16" i="3"/>
  <c r="J15" i="3"/>
  <c r="B15" i="3"/>
  <c r="J14" i="3"/>
  <c r="B14" i="3"/>
  <c r="J13" i="3"/>
  <c r="B13" i="3"/>
  <c r="J12" i="3"/>
  <c r="B12" i="3"/>
  <c r="J11" i="3"/>
  <c r="B11" i="3"/>
  <c r="J10" i="3"/>
  <c r="B10" i="3"/>
  <c r="J9" i="3"/>
  <c r="B9" i="3"/>
  <c r="J8" i="3"/>
  <c r="B8" i="3"/>
  <c r="J7" i="3"/>
  <c r="B7" i="3"/>
  <c r="B33" i="3" s="1"/>
  <c r="J6" i="3"/>
  <c r="B6" i="3"/>
  <c r="J5" i="3"/>
  <c r="R30" i="4" l="1"/>
  <c r="S30" i="4" s="1"/>
  <c r="J33" i="3"/>
  <c r="N27" i="4"/>
  <c r="R21" i="4"/>
  <c r="S21" i="4" s="1"/>
  <c r="T21" i="4" s="1"/>
  <c r="U21" i="4" s="1"/>
  <c r="V21" i="4" s="1"/>
  <c r="W21" i="4" s="1"/>
  <c r="X21" i="4" s="1"/>
  <c r="Y21" i="4" s="1"/>
  <c r="Z21" i="4" s="1"/>
  <c r="AA21" i="4" s="1"/>
  <c r="AB21" i="4" s="1"/>
  <c r="R22" i="4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R23" i="4"/>
  <c r="S23" i="4" s="1"/>
  <c r="T23" i="4" s="1"/>
  <c r="U23" i="4" s="1"/>
  <c r="V23" i="4" s="1"/>
  <c r="W23" i="4" s="1"/>
  <c r="X23" i="4" s="1"/>
  <c r="Y23" i="4" s="1"/>
  <c r="Z23" i="4" s="1"/>
  <c r="AA23" i="4" s="1"/>
  <c r="AB23" i="4" s="1"/>
  <c r="S12" i="4"/>
  <c r="T12" i="4" s="1"/>
  <c r="U12" i="4" s="1"/>
  <c r="V12" i="4" s="1"/>
  <c r="W12" i="4" s="1"/>
  <c r="X12" i="4" s="1"/>
  <c r="Y12" i="4" s="1"/>
  <c r="Z12" i="4" s="1"/>
  <c r="AA12" i="4" s="1"/>
  <c r="AB12" i="4" s="1"/>
  <c r="S17" i="4"/>
  <c r="T17" i="4" s="1"/>
  <c r="U17" i="4" s="1"/>
  <c r="V17" i="4" s="1"/>
  <c r="W17" i="4" s="1"/>
  <c r="X17" i="4" s="1"/>
  <c r="Y17" i="4" s="1"/>
  <c r="Z17" i="4" s="1"/>
  <c r="AA17" i="4" s="1"/>
  <c r="AB17" i="4" s="1"/>
  <c r="S18" i="4"/>
  <c r="T18" i="4" s="1"/>
  <c r="U18" i="4" s="1"/>
  <c r="V18" i="4" s="1"/>
  <c r="W18" i="4" s="1"/>
  <c r="X18" i="4" s="1"/>
  <c r="Y18" i="4" s="1"/>
  <c r="Z18" i="4" s="1"/>
  <c r="AA18" i="4" s="1"/>
  <c r="AB18" i="4" s="1"/>
  <c r="T19" i="4"/>
  <c r="U19" i="4" s="1"/>
  <c r="V19" i="4" s="1"/>
  <c r="W19" i="4" s="1"/>
  <c r="X19" i="4" s="1"/>
  <c r="Y19" i="4" s="1"/>
  <c r="Z19" i="4" s="1"/>
  <c r="AA19" i="4" s="1"/>
  <c r="AB19" i="4" s="1"/>
  <c r="R7" i="4"/>
  <c r="S7" i="4" s="1"/>
  <c r="T7" i="4" s="1"/>
  <c r="U7" i="4" s="1"/>
  <c r="V7" i="4" s="1"/>
  <c r="W7" i="4" s="1"/>
  <c r="X7" i="4" s="1"/>
  <c r="Y7" i="4" s="1"/>
  <c r="Z7" i="4" s="1"/>
  <c r="AA7" i="4" s="1"/>
  <c r="AB7" i="4" s="1"/>
  <c r="L32" i="4"/>
  <c r="R14" i="4"/>
  <c r="S14" i="4" s="1"/>
  <c r="T14" i="4" s="1"/>
  <c r="U14" i="4" s="1"/>
  <c r="V14" i="4" s="1"/>
  <c r="W14" i="4" s="1"/>
  <c r="X14" i="4" s="1"/>
  <c r="Y14" i="4" s="1"/>
  <c r="Z14" i="4" s="1"/>
  <c r="AA14" i="4" s="1"/>
  <c r="AB14" i="4" s="1"/>
  <c r="R16" i="4"/>
  <c r="S16" i="4" s="1"/>
  <c r="T16" i="4" s="1"/>
  <c r="U16" i="4" s="1"/>
  <c r="V16" i="4" s="1"/>
  <c r="W16" i="4" s="1"/>
  <c r="X16" i="4" s="1"/>
  <c r="Y16" i="4" s="1"/>
  <c r="Z16" i="4" s="1"/>
  <c r="AA16" i="4" s="1"/>
  <c r="AB16" i="4" s="1"/>
  <c r="R25" i="4"/>
  <c r="S25" i="4" s="1"/>
  <c r="T25" i="4" s="1"/>
  <c r="U25" i="4" s="1"/>
  <c r="V25" i="4" s="1"/>
  <c r="W25" i="4" s="1"/>
  <c r="X25" i="4" s="1"/>
  <c r="Y25" i="4" s="1"/>
  <c r="Z25" i="4" s="1"/>
  <c r="AA25" i="4" s="1"/>
  <c r="AB25" i="4" s="1"/>
  <c r="Q27" i="4"/>
  <c r="R27" i="4" s="1"/>
  <c r="S27" i="4" s="1"/>
  <c r="T27" i="4" s="1"/>
  <c r="U27" i="4" s="1"/>
  <c r="V27" i="4" s="1"/>
  <c r="W27" i="4" s="1"/>
  <c r="X27" i="4" s="1"/>
  <c r="Y27" i="4" s="1"/>
  <c r="Z27" i="4" s="1"/>
  <c r="AA27" i="4" s="1"/>
  <c r="AB27" i="4" s="1"/>
  <c r="Q31" i="4"/>
  <c r="R31" i="4" s="1"/>
  <c r="S31" i="4" s="1"/>
  <c r="T31" i="4" s="1"/>
  <c r="U31" i="4" s="1"/>
  <c r="V31" i="4" s="1"/>
  <c r="W31" i="4" s="1"/>
  <c r="X31" i="4" s="1"/>
  <c r="Y31" i="4" s="1"/>
  <c r="Z31" i="4" s="1"/>
  <c r="AA31" i="4" s="1"/>
  <c r="AB31" i="4" s="1"/>
  <c r="P20" i="7"/>
  <c r="Q20" i="7" s="1"/>
  <c r="R20" i="7" s="1"/>
  <c r="S20" i="7" s="1"/>
  <c r="T20" i="7" s="1"/>
  <c r="U20" i="7" s="1"/>
  <c r="V20" i="7" s="1"/>
  <c r="W20" i="7" s="1"/>
  <c r="X20" i="7" s="1"/>
  <c r="Y20" i="7" s="1"/>
  <c r="Z20" i="7" s="1"/>
  <c r="AA20" i="7" s="1"/>
  <c r="I32" i="4"/>
  <c r="E32" i="4"/>
  <c r="M32" i="4"/>
  <c r="Q28" i="4"/>
  <c r="R28" i="4" s="1"/>
  <c r="S28" i="4" s="1"/>
  <c r="T28" i="4" s="1"/>
  <c r="U28" i="4" s="1"/>
  <c r="V28" i="4" s="1"/>
  <c r="W28" i="4" s="1"/>
  <c r="X28" i="4" s="1"/>
  <c r="Y28" i="4" s="1"/>
  <c r="Z28" i="4" s="1"/>
  <c r="AA28" i="4" s="1"/>
  <c r="AB28" i="4" s="1"/>
  <c r="P10" i="9"/>
  <c r="D21" i="11"/>
  <c r="H21" i="11"/>
  <c r="L21" i="11"/>
  <c r="H32" i="4"/>
  <c r="S13" i="4"/>
  <c r="T13" i="4" s="1"/>
  <c r="U13" i="4" s="1"/>
  <c r="V13" i="4" s="1"/>
  <c r="W13" i="4" s="1"/>
  <c r="X13" i="4" s="1"/>
  <c r="Y13" i="4" s="1"/>
  <c r="Z13" i="4" s="1"/>
  <c r="AA13" i="4" s="1"/>
  <c r="AB13" i="4" s="1"/>
  <c r="T30" i="4"/>
  <c r="U30" i="4" s="1"/>
  <c r="V30" i="4" s="1"/>
  <c r="W30" i="4" s="1"/>
  <c r="X30" i="4" s="1"/>
  <c r="Y30" i="4" s="1"/>
  <c r="Z30" i="4" s="1"/>
  <c r="AA30" i="4" s="1"/>
  <c r="AB30" i="4" s="1"/>
  <c r="P17" i="9"/>
  <c r="R21" i="10"/>
  <c r="S21" i="10" s="1"/>
  <c r="T21" i="10" s="1"/>
  <c r="U21" i="10" s="1"/>
  <c r="V21" i="10" s="1"/>
  <c r="W21" i="10" s="1"/>
  <c r="X21" i="10" s="1"/>
  <c r="Y21" i="10" s="1"/>
  <c r="Z21" i="10" s="1"/>
  <c r="AA21" i="10" s="1"/>
  <c r="D32" i="4"/>
  <c r="N24" i="4"/>
  <c r="R26" i="4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Q5" i="4"/>
  <c r="R5" i="4" s="1"/>
  <c r="F32" i="4"/>
  <c r="J32" i="4"/>
  <c r="N7" i="4"/>
  <c r="C32" i="4"/>
  <c r="G32" i="4"/>
  <c r="K32" i="4"/>
  <c r="R8" i="4"/>
  <c r="S8" i="4" s="1"/>
  <c r="T8" i="4" s="1"/>
  <c r="U8" i="4" s="1"/>
  <c r="V8" i="4" s="1"/>
  <c r="W8" i="4" s="1"/>
  <c r="X8" i="4" s="1"/>
  <c r="Y8" i="4" s="1"/>
  <c r="Z8" i="4" s="1"/>
  <c r="AA8" i="4" s="1"/>
  <c r="AB8" i="4" s="1"/>
  <c r="N9" i="4"/>
  <c r="N10" i="4"/>
  <c r="N11" i="4"/>
  <c r="Q11" i="4"/>
  <c r="R11" i="4" s="1"/>
  <c r="S11" i="4" s="1"/>
  <c r="T11" i="4" s="1"/>
  <c r="U11" i="4" s="1"/>
  <c r="V11" i="4" s="1"/>
  <c r="W11" i="4" s="1"/>
  <c r="X11" i="4" s="1"/>
  <c r="Y11" i="4" s="1"/>
  <c r="Z11" i="4" s="1"/>
  <c r="AA11" i="4" s="1"/>
  <c r="AB11" i="4" s="1"/>
  <c r="B32" i="7"/>
  <c r="F32" i="7"/>
  <c r="J32" i="7"/>
  <c r="P5" i="7"/>
  <c r="Q5" i="7" s="1"/>
  <c r="R5" i="7" s="1"/>
  <c r="S5" i="7" s="1"/>
  <c r="T5" i="7" s="1"/>
  <c r="U5" i="7" s="1"/>
  <c r="V5" i="7" s="1"/>
  <c r="W5" i="7" s="1"/>
  <c r="X5" i="7" s="1"/>
  <c r="Y5" i="7" s="1"/>
  <c r="Z5" i="7" s="1"/>
  <c r="AA5" i="7" s="1"/>
  <c r="P28" i="9"/>
  <c r="Q28" i="9" s="1"/>
  <c r="R28" i="9" s="1"/>
  <c r="S28" i="9" s="1"/>
  <c r="T28" i="9" s="1"/>
  <c r="U28" i="9" s="1"/>
  <c r="V28" i="9" s="1"/>
  <c r="W28" i="9" s="1"/>
  <c r="X28" i="9" s="1"/>
  <c r="Y28" i="9" s="1"/>
  <c r="Z28" i="9" s="1"/>
  <c r="AA28" i="9" s="1"/>
  <c r="C32" i="7"/>
  <c r="G32" i="7"/>
  <c r="K32" i="7"/>
  <c r="N7" i="7"/>
  <c r="N8" i="7"/>
  <c r="P8" i="7"/>
  <c r="Q8" i="7" s="1"/>
  <c r="R8" i="7" s="1"/>
  <c r="S8" i="7" s="1"/>
  <c r="T8" i="7" s="1"/>
  <c r="U8" i="7" s="1"/>
  <c r="V8" i="7" s="1"/>
  <c r="W8" i="7" s="1"/>
  <c r="X8" i="7" s="1"/>
  <c r="Y8" i="7" s="1"/>
  <c r="Z8" i="7" s="1"/>
  <c r="AA8" i="7" s="1"/>
  <c r="S21" i="7"/>
  <c r="T21" i="7" s="1"/>
  <c r="U21" i="7" s="1"/>
  <c r="V21" i="7" s="1"/>
  <c r="W21" i="7" s="1"/>
  <c r="X21" i="7" s="1"/>
  <c r="Y21" i="7" s="1"/>
  <c r="Z21" i="7" s="1"/>
  <c r="AA21" i="7" s="1"/>
  <c r="S22" i="7"/>
  <c r="T22" i="7" s="1"/>
  <c r="U22" i="7" s="1"/>
  <c r="V22" i="7" s="1"/>
  <c r="W22" i="7" s="1"/>
  <c r="X22" i="7" s="1"/>
  <c r="Y22" i="7" s="1"/>
  <c r="Z22" i="7" s="1"/>
  <c r="AA22" i="7" s="1"/>
  <c r="N23" i="7"/>
  <c r="N24" i="7"/>
  <c r="P24" i="7"/>
  <c r="Q24" i="7" s="1"/>
  <c r="R24" i="7" s="1"/>
  <c r="S24" i="7" s="1"/>
  <c r="T24" i="7" s="1"/>
  <c r="U24" i="7" s="1"/>
  <c r="V24" i="7" s="1"/>
  <c r="W24" i="7" s="1"/>
  <c r="X24" i="7" s="1"/>
  <c r="Y24" i="7" s="1"/>
  <c r="Z24" i="7" s="1"/>
  <c r="AA24" i="7" s="1"/>
  <c r="D5" i="11"/>
  <c r="H5" i="11"/>
  <c r="L5" i="11"/>
  <c r="D6" i="11"/>
  <c r="H6" i="11"/>
  <c r="L6" i="11"/>
  <c r="C8" i="11"/>
  <c r="G8" i="11"/>
  <c r="K8" i="11"/>
  <c r="C9" i="11"/>
  <c r="N9" i="11" s="1"/>
  <c r="G9" i="11"/>
  <c r="K9" i="11"/>
  <c r="C10" i="11"/>
  <c r="G10" i="11"/>
  <c r="K10" i="11"/>
  <c r="F11" i="11"/>
  <c r="J11" i="11"/>
  <c r="B12" i="11"/>
  <c r="P12" i="11" s="1"/>
  <c r="Q12" i="11" s="1"/>
  <c r="R12" i="11" s="1"/>
  <c r="S12" i="11" s="1"/>
  <c r="F12" i="11"/>
  <c r="J12" i="11"/>
  <c r="P12" i="9"/>
  <c r="Q12" i="9" s="1"/>
  <c r="R12" i="9" s="1"/>
  <c r="S12" i="9" s="1"/>
  <c r="T12" i="9" s="1"/>
  <c r="U12" i="9" s="1"/>
  <c r="V12" i="9" s="1"/>
  <c r="W12" i="9" s="1"/>
  <c r="X12" i="9" s="1"/>
  <c r="Y12" i="9" s="1"/>
  <c r="Z12" i="9" s="1"/>
  <c r="AA12" i="9" s="1"/>
  <c r="B18" i="11"/>
  <c r="P18" i="11" s="1"/>
  <c r="Q18" i="11" s="1"/>
  <c r="R18" i="11" s="1"/>
  <c r="S18" i="11" s="1"/>
  <c r="F18" i="11"/>
  <c r="J18" i="11"/>
  <c r="P20" i="9"/>
  <c r="Q20" i="9" s="1"/>
  <c r="R20" i="9" s="1"/>
  <c r="S20" i="9" s="1"/>
  <c r="T20" i="9" s="1"/>
  <c r="U20" i="9" s="1"/>
  <c r="V20" i="9" s="1"/>
  <c r="W20" i="9" s="1"/>
  <c r="X20" i="9" s="1"/>
  <c r="Y20" i="9" s="1"/>
  <c r="Z20" i="9" s="1"/>
  <c r="AA20" i="9" s="1"/>
  <c r="E32" i="10"/>
  <c r="I32" i="10"/>
  <c r="M32" i="10"/>
  <c r="N19" i="10"/>
  <c r="P19" i="10"/>
  <c r="Q19" i="10" s="1"/>
  <c r="R19" i="10" s="1"/>
  <c r="S19" i="10" s="1"/>
  <c r="T19" i="10" s="1"/>
  <c r="U19" i="10" s="1"/>
  <c r="V19" i="10" s="1"/>
  <c r="W19" i="10" s="1"/>
  <c r="X19" i="10" s="1"/>
  <c r="Y19" i="10" s="1"/>
  <c r="Z19" i="10" s="1"/>
  <c r="AA19" i="10" s="1"/>
  <c r="Q26" i="10"/>
  <c r="R26" i="10" s="1"/>
  <c r="S26" i="10" s="1"/>
  <c r="T26" i="10" s="1"/>
  <c r="U26" i="10" s="1"/>
  <c r="V26" i="10" s="1"/>
  <c r="W26" i="10" s="1"/>
  <c r="X26" i="10" s="1"/>
  <c r="Y26" i="10" s="1"/>
  <c r="Z26" i="10" s="1"/>
  <c r="AA26" i="10" s="1"/>
  <c r="S27" i="10"/>
  <c r="T27" i="10" s="1"/>
  <c r="U27" i="10" s="1"/>
  <c r="V27" i="10" s="1"/>
  <c r="W27" i="10" s="1"/>
  <c r="X27" i="10" s="1"/>
  <c r="Y27" i="10" s="1"/>
  <c r="Z27" i="10" s="1"/>
  <c r="AA27" i="10" s="1"/>
  <c r="N28" i="10"/>
  <c r="P28" i="10"/>
  <c r="Q28" i="10" s="1"/>
  <c r="R28" i="10" s="1"/>
  <c r="S28" i="10" s="1"/>
  <c r="T28" i="10" s="1"/>
  <c r="U28" i="10" s="1"/>
  <c r="V28" i="10" s="1"/>
  <c r="W28" i="10" s="1"/>
  <c r="X28" i="10" s="1"/>
  <c r="Y28" i="10" s="1"/>
  <c r="Z28" i="10" s="1"/>
  <c r="AA28" i="10" s="1"/>
  <c r="D32" i="7"/>
  <c r="H32" i="7"/>
  <c r="L32" i="7"/>
  <c r="R9" i="7"/>
  <c r="S9" i="7" s="1"/>
  <c r="T9" i="7" s="1"/>
  <c r="U9" i="7" s="1"/>
  <c r="V9" i="7" s="1"/>
  <c r="W9" i="7" s="1"/>
  <c r="X9" i="7" s="1"/>
  <c r="Y9" i="7" s="1"/>
  <c r="Z9" i="7" s="1"/>
  <c r="AA9" i="7" s="1"/>
  <c r="R10" i="7"/>
  <c r="S10" i="7" s="1"/>
  <c r="T10" i="7" s="1"/>
  <c r="U10" i="7" s="1"/>
  <c r="V10" i="7" s="1"/>
  <c r="W10" i="7" s="1"/>
  <c r="X10" i="7" s="1"/>
  <c r="Y10" i="7" s="1"/>
  <c r="Z10" i="7" s="1"/>
  <c r="AA10" i="7" s="1"/>
  <c r="N11" i="7"/>
  <c r="N12" i="7"/>
  <c r="P12" i="7"/>
  <c r="Q12" i="7" s="1"/>
  <c r="R12" i="7" s="1"/>
  <c r="S12" i="7" s="1"/>
  <c r="T12" i="7" s="1"/>
  <c r="U12" i="7" s="1"/>
  <c r="V12" i="7" s="1"/>
  <c r="W12" i="7" s="1"/>
  <c r="X12" i="7" s="1"/>
  <c r="Y12" i="7" s="1"/>
  <c r="Z12" i="7" s="1"/>
  <c r="AA12" i="7" s="1"/>
  <c r="R25" i="7"/>
  <c r="S25" i="7" s="1"/>
  <c r="T25" i="7" s="1"/>
  <c r="U25" i="7" s="1"/>
  <c r="V25" i="7" s="1"/>
  <c r="W25" i="7" s="1"/>
  <c r="X25" i="7" s="1"/>
  <c r="Y25" i="7" s="1"/>
  <c r="Z25" i="7" s="1"/>
  <c r="AA25" i="7" s="1"/>
  <c r="R26" i="7"/>
  <c r="S26" i="7" s="1"/>
  <c r="T26" i="7" s="1"/>
  <c r="U26" i="7" s="1"/>
  <c r="V26" i="7" s="1"/>
  <c r="W26" i="7" s="1"/>
  <c r="X26" i="7" s="1"/>
  <c r="Y26" i="7" s="1"/>
  <c r="Z26" i="7" s="1"/>
  <c r="AA26" i="7" s="1"/>
  <c r="N27" i="7"/>
  <c r="N28" i="7"/>
  <c r="P28" i="7"/>
  <c r="Q28" i="7" s="1"/>
  <c r="R28" i="7" s="1"/>
  <c r="S28" i="7" s="1"/>
  <c r="T28" i="7" s="1"/>
  <c r="U28" i="7" s="1"/>
  <c r="V28" i="7" s="1"/>
  <c r="W28" i="7" s="1"/>
  <c r="X28" i="7" s="1"/>
  <c r="Y28" i="7" s="1"/>
  <c r="Z28" i="7" s="1"/>
  <c r="AA28" i="7" s="1"/>
  <c r="B13" i="11"/>
  <c r="P13" i="11" s="1"/>
  <c r="Q13" i="11" s="1"/>
  <c r="R13" i="11" s="1"/>
  <c r="S13" i="11" s="1"/>
  <c r="F13" i="11"/>
  <c r="J13" i="11"/>
  <c r="P13" i="9"/>
  <c r="Q13" i="9" s="1"/>
  <c r="R13" i="9" s="1"/>
  <c r="S13" i="9" s="1"/>
  <c r="T13" i="9" s="1"/>
  <c r="U13" i="9" s="1"/>
  <c r="V13" i="9" s="1"/>
  <c r="W13" i="9" s="1"/>
  <c r="X13" i="9" s="1"/>
  <c r="Y13" i="9" s="1"/>
  <c r="Z13" i="9" s="1"/>
  <c r="AA13" i="9" s="1"/>
  <c r="B23" i="11"/>
  <c r="F23" i="11"/>
  <c r="J23" i="11"/>
  <c r="B24" i="11"/>
  <c r="F24" i="11"/>
  <c r="J24" i="11"/>
  <c r="P24" i="9"/>
  <c r="Q24" i="9" s="1"/>
  <c r="R24" i="9" s="1"/>
  <c r="S24" i="9" s="1"/>
  <c r="T24" i="9" s="1"/>
  <c r="U24" i="9" s="1"/>
  <c r="V24" i="9" s="1"/>
  <c r="W24" i="9" s="1"/>
  <c r="X24" i="9" s="1"/>
  <c r="Y24" i="9" s="1"/>
  <c r="Z24" i="9" s="1"/>
  <c r="AA24" i="9" s="1"/>
  <c r="C31" i="11"/>
  <c r="G31" i="11"/>
  <c r="K31" i="11"/>
  <c r="B32" i="10"/>
  <c r="F32" i="10"/>
  <c r="J32" i="10"/>
  <c r="N5" i="10"/>
  <c r="N6" i="10"/>
  <c r="P6" i="10"/>
  <c r="Q6" i="10" s="1"/>
  <c r="R6" i="10" s="1"/>
  <c r="S6" i="10" s="1"/>
  <c r="T6" i="10" s="1"/>
  <c r="U6" i="10" s="1"/>
  <c r="V6" i="10" s="1"/>
  <c r="W6" i="10" s="1"/>
  <c r="X6" i="10" s="1"/>
  <c r="Y6" i="10" s="1"/>
  <c r="Z6" i="10" s="1"/>
  <c r="AA6" i="10" s="1"/>
  <c r="R20" i="10"/>
  <c r="S20" i="10" s="1"/>
  <c r="T20" i="10" s="1"/>
  <c r="U20" i="10" s="1"/>
  <c r="V20" i="10" s="1"/>
  <c r="W20" i="10" s="1"/>
  <c r="X20" i="10" s="1"/>
  <c r="Y20" i="10" s="1"/>
  <c r="Z20" i="10" s="1"/>
  <c r="AA20" i="10" s="1"/>
  <c r="Q29" i="10"/>
  <c r="R29" i="10" s="1"/>
  <c r="S29" i="10" s="1"/>
  <c r="T29" i="10" s="1"/>
  <c r="U29" i="10" s="1"/>
  <c r="V29" i="10" s="1"/>
  <c r="W29" i="10" s="1"/>
  <c r="X29" i="10" s="1"/>
  <c r="Y29" i="10" s="1"/>
  <c r="Z29" i="10" s="1"/>
  <c r="AA29" i="10" s="1"/>
  <c r="Q13" i="7"/>
  <c r="R13" i="7" s="1"/>
  <c r="S13" i="7" s="1"/>
  <c r="T13" i="7" s="1"/>
  <c r="U13" i="7" s="1"/>
  <c r="V13" i="7" s="1"/>
  <c r="W13" i="7" s="1"/>
  <c r="X13" i="7" s="1"/>
  <c r="Y13" i="7" s="1"/>
  <c r="Z13" i="7" s="1"/>
  <c r="AA13" i="7" s="1"/>
  <c r="Q14" i="7"/>
  <c r="R14" i="7" s="1"/>
  <c r="S14" i="7" s="1"/>
  <c r="T14" i="7" s="1"/>
  <c r="U14" i="7" s="1"/>
  <c r="V14" i="7" s="1"/>
  <c r="W14" i="7" s="1"/>
  <c r="X14" i="7" s="1"/>
  <c r="Y14" i="7" s="1"/>
  <c r="Z14" i="7" s="1"/>
  <c r="AA14" i="7" s="1"/>
  <c r="N15" i="7"/>
  <c r="N16" i="7"/>
  <c r="P16" i="7"/>
  <c r="Q16" i="7" s="1"/>
  <c r="R16" i="7" s="1"/>
  <c r="S16" i="7" s="1"/>
  <c r="T16" i="7" s="1"/>
  <c r="U16" i="7" s="1"/>
  <c r="V16" i="7" s="1"/>
  <c r="W16" i="7" s="1"/>
  <c r="X16" i="7" s="1"/>
  <c r="Y16" i="7" s="1"/>
  <c r="Z16" i="7" s="1"/>
  <c r="AA16" i="7" s="1"/>
  <c r="Q29" i="7"/>
  <c r="R29" i="7" s="1"/>
  <c r="S29" i="7" s="1"/>
  <c r="T29" i="7" s="1"/>
  <c r="U29" i="7" s="1"/>
  <c r="V29" i="7" s="1"/>
  <c r="W29" i="7" s="1"/>
  <c r="X29" i="7" s="1"/>
  <c r="Y29" i="7" s="1"/>
  <c r="Z29" i="7" s="1"/>
  <c r="AA29" i="7" s="1"/>
  <c r="Q30" i="7"/>
  <c r="R30" i="7" s="1"/>
  <c r="S30" i="7" s="1"/>
  <c r="T30" i="7" s="1"/>
  <c r="U30" i="7" s="1"/>
  <c r="V30" i="7" s="1"/>
  <c r="W30" i="7" s="1"/>
  <c r="X30" i="7" s="1"/>
  <c r="Y30" i="7" s="1"/>
  <c r="Z30" i="7" s="1"/>
  <c r="AA30" i="7" s="1"/>
  <c r="N31" i="7"/>
  <c r="P7" i="9"/>
  <c r="Q7" i="9" s="1"/>
  <c r="R7" i="9" s="1"/>
  <c r="S7" i="9" s="1"/>
  <c r="T7" i="9" s="1"/>
  <c r="U7" i="9" s="1"/>
  <c r="V7" i="9" s="1"/>
  <c r="W7" i="9" s="1"/>
  <c r="X7" i="9" s="1"/>
  <c r="Y7" i="9" s="1"/>
  <c r="Z7" i="9" s="1"/>
  <c r="AA7" i="9" s="1"/>
  <c r="B14" i="11"/>
  <c r="F14" i="11"/>
  <c r="J14" i="11"/>
  <c r="F15" i="11"/>
  <c r="J15" i="11"/>
  <c r="B16" i="11"/>
  <c r="P16" i="11" s="1"/>
  <c r="Q16" i="11" s="1"/>
  <c r="R16" i="11" s="1"/>
  <c r="S16" i="11" s="1"/>
  <c r="F16" i="11"/>
  <c r="J16" i="11"/>
  <c r="P16" i="9"/>
  <c r="Q16" i="9" s="1"/>
  <c r="R16" i="9" s="1"/>
  <c r="S16" i="9" s="1"/>
  <c r="T16" i="9" s="1"/>
  <c r="U16" i="9" s="1"/>
  <c r="V16" i="9" s="1"/>
  <c r="W16" i="9" s="1"/>
  <c r="X16" i="9" s="1"/>
  <c r="Y16" i="9" s="1"/>
  <c r="Z16" i="9" s="1"/>
  <c r="AA16" i="9" s="1"/>
  <c r="D20" i="11"/>
  <c r="H20" i="11"/>
  <c r="L20" i="11"/>
  <c r="C22" i="11"/>
  <c r="G22" i="11"/>
  <c r="K22" i="11"/>
  <c r="B25" i="11"/>
  <c r="F25" i="11"/>
  <c r="J25" i="11"/>
  <c r="P25" i="9"/>
  <c r="E27" i="11"/>
  <c r="I27" i="11"/>
  <c r="M27" i="11"/>
  <c r="E28" i="11"/>
  <c r="I28" i="11"/>
  <c r="M28" i="11"/>
  <c r="D29" i="11"/>
  <c r="H29" i="11"/>
  <c r="L29" i="11"/>
  <c r="D30" i="11"/>
  <c r="H30" i="11"/>
  <c r="L30" i="11"/>
  <c r="C32" i="10"/>
  <c r="G32" i="10"/>
  <c r="Q7" i="10"/>
  <c r="R7" i="10" s="1"/>
  <c r="S7" i="10" s="1"/>
  <c r="T7" i="10" s="1"/>
  <c r="U7" i="10" s="1"/>
  <c r="V7" i="10" s="1"/>
  <c r="W7" i="10" s="1"/>
  <c r="X7" i="10" s="1"/>
  <c r="Y7" i="10" s="1"/>
  <c r="Z7" i="10" s="1"/>
  <c r="AA7" i="10" s="1"/>
  <c r="Q8" i="10"/>
  <c r="R8" i="10" s="1"/>
  <c r="S8" i="10" s="1"/>
  <c r="T8" i="10" s="1"/>
  <c r="U8" i="10" s="1"/>
  <c r="V8" i="10" s="1"/>
  <c r="W8" i="10" s="1"/>
  <c r="X8" i="10" s="1"/>
  <c r="Y8" i="10" s="1"/>
  <c r="Z8" i="10" s="1"/>
  <c r="AA8" i="10" s="1"/>
  <c r="N9" i="10"/>
  <c r="N10" i="10"/>
  <c r="P10" i="10"/>
  <c r="Q10" i="10" s="1"/>
  <c r="R10" i="10" s="1"/>
  <c r="S10" i="10" s="1"/>
  <c r="T10" i="10" s="1"/>
  <c r="U10" i="10" s="1"/>
  <c r="V10" i="10" s="1"/>
  <c r="W10" i="10" s="1"/>
  <c r="X10" i="10" s="1"/>
  <c r="Y10" i="10" s="1"/>
  <c r="Z10" i="10" s="1"/>
  <c r="AA10" i="10" s="1"/>
  <c r="Q30" i="10"/>
  <c r="R30" i="10" s="1"/>
  <c r="S30" i="10" s="1"/>
  <c r="T30" i="10" s="1"/>
  <c r="U30" i="10" s="1"/>
  <c r="V30" i="10" s="1"/>
  <c r="W30" i="10" s="1"/>
  <c r="X30" i="10" s="1"/>
  <c r="Y30" i="10" s="1"/>
  <c r="Z30" i="10" s="1"/>
  <c r="AA30" i="10" s="1"/>
  <c r="Q31" i="10"/>
  <c r="R31" i="10" s="1"/>
  <c r="S31" i="10" s="1"/>
  <c r="T31" i="10" s="1"/>
  <c r="U31" i="10" s="1"/>
  <c r="V31" i="10" s="1"/>
  <c r="W31" i="10" s="1"/>
  <c r="X31" i="10" s="1"/>
  <c r="Y31" i="10" s="1"/>
  <c r="Z31" i="10" s="1"/>
  <c r="AA31" i="10" s="1"/>
  <c r="Q9" i="4"/>
  <c r="R9" i="4" s="1"/>
  <c r="S9" i="4" s="1"/>
  <c r="T9" i="4" s="1"/>
  <c r="U9" i="4" s="1"/>
  <c r="V9" i="4" s="1"/>
  <c r="W9" i="4" s="1"/>
  <c r="X9" i="4" s="1"/>
  <c r="Y9" i="4" s="1"/>
  <c r="Z9" i="4" s="1"/>
  <c r="AA9" i="4" s="1"/>
  <c r="AB9" i="4" s="1"/>
  <c r="N14" i="4"/>
  <c r="N17" i="4"/>
  <c r="Q6" i="4"/>
  <c r="R6" i="4" s="1"/>
  <c r="S6" i="4" s="1"/>
  <c r="T6" i="4" s="1"/>
  <c r="U6" i="4" s="1"/>
  <c r="V6" i="4" s="1"/>
  <c r="W6" i="4" s="1"/>
  <c r="X6" i="4" s="1"/>
  <c r="Y6" i="4" s="1"/>
  <c r="Z6" i="4" s="1"/>
  <c r="AA6" i="4" s="1"/>
  <c r="Q10" i="4"/>
  <c r="R10" i="4" s="1"/>
  <c r="S10" i="4" s="1"/>
  <c r="T10" i="4" s="1"/>
  <c r="U10" i="4" s="1"/>
  <c r="V10" i="4" s="1"/>
  <c r="W10" i="4" s="1"/>
  <c r="X10" i="4" s="1"/>
  <c r="Y10" i="4" s="1"/>
  <c r="Z10" i="4" s="1"/>
  <c r="AA10" i="4" s="1"/>
  <c r="AB10" i="4" s="1"/>
  <c r="N15" i="4"/>
  <c r="Q15" i="4"/>
  <c r="R15" i="4" s="1"/>
  <c r="S15" i="4" s="1"/>
  <c r="T15" i="4" s="1"/>
  <c r="U15" i="4" s="1"/>
  <c r="V15" i="4" s="1"/>
  <c r="W15" i="4" s="1"/>
  <c r="X15" i="4" s="1"/>
  <c r="Y15" i="4" s="1"/>
  <c r="Z15" i="4" s="1"/>
  <c r="AA15" i="4" s="1"/>
  <c r="AB15" i="4" s="1"/>
  <c r="N22" i="4"/>
  <c r="Q24" i="4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N31" i="4"/>
  <c r="N8" i="4"/>
  <c r="N12" i="4"/>
  <c r="N16" i="4"/>
  <c r="N18" i="4"/>
  <c r="N25" i="4"/>
  <c r="N13" i="4"/>
  <c r="N21" i="4"/>
  <c r="N23" i="4"/>
  <c r="N30" i="4"/>
  <c r="N19" i="4"/>
  <c r="N26" i="4"/>
  <c r="R4" i="7"/>
  <c r="E32" i="7"/>
  <c r="I32" i="7"/>
  <c r="M32" i="7"/>
  <c r="P6" i="7"/>
  <c r="Q6" i="7" s="1"/>
  <c r="R6" i="7" s="1"/>
  <c r="S6" i="7" s="1"/>
  <c r="T6" i="7" s="1"/>
  <c r="U6" i="7" s="1"/>
  <c r="V6" i="7" s="1"/>
  <c r="W6" i="7" s="1"/>
  <c r="X6" i="7" s="1"/>
  <c r="Y6" i="7" s="1"/>
  <c r="Z6" i="7" s="1"/>
  <c r="AA6" i="7" s="1"/>
  <c r="N6" i="7"/>
  <c r="N5" i="7"/>
  <c r="P7" i="7"/>
  <c r="Q7" i="7" s="1"/>
  <c r="R7" i="7" s="1"/>
  <c r="S7" i="7" s="1"/>
  <c r="T7" i="7" s="1"/>
  <c r="U7" i="7" s="1"/>
  <c r="V7" i="7" s="1"/>
  <c r="W7" i="7" s="1"/>
  <c r="X7" i="7" s="1"/>
  <c r="Y7" i="7" s="1"/>
  <c r="Z7" i="7" s="1"/>
  <c r="AA7" i="7" s="1"/>
  <c r="P11" i="7"/>
  <c r="Q11" i="7" s="1"/>
  <c r="R11" i="7" s="1"/>
  <c r="S11" i="7" s="1"/>
  <c r="T11" i="7" s="1"/>
  <c r="U11" i="7" s="1"/>
  <c r="V11" i="7" s="1"/>
  <c r="W11" i="7" s="1"/>
  <c r="X11" i="7" s="1"/>
  <c r="Y11" i="7" s="1"/>
  <c r="Z11" i="7" s="1"/>
  <c r="AA11" i="7" s="1"/>
  <c r="P15" i="7"/>
  <c r="Q15" i="7" s="1"/>
  <c r="R15" i="7" s="1"/>
  <c r="S15" i="7" s="1"/>
  <c r="T15" i="7" s="1"/>
  <c r="U15" i="7" s="1"/>
  <c r="V15" i="7" s="1"/>
  <c r="W15" i="7" s="1"/>
  <c r="X15" i="7" s="1"/>
  <c r="Y15" i="7" s="1"/>
  <c r="Z15" i="7" s="1"/>
  <c r="AA15" i="7" s="1"/>
  <c r="P19" i="7"/>
  <c r="Q19" i="7" s="1"/>
  <c r="R19" i="7" s="1"/>
  <c r="S19" i="7" s="1"/>
  <c r="T19" i="7" s="1"/>
  <c r="U19" i="7" s="1"/>
  <c r="V19" i="7" s="1"/>
  <c r="W19" i="7" s="1"/>
  <c r="X19" i="7" s="1"/>
  <c r="Y19" i="7" s="1"/>
  <c r="Z19" i="7" s="1"/>
  <c r="AA19" i="7" s="1"/>
  <c r="P23" i="7"/>
  <c r="Q23" i="7" s="1"/>
  <c r="R23" i="7" s="1"/>
  <c r="S23" i="7" s="1"/>
  <c r="T23" i="7" s="1"/>
  <c r="U23" i="7" s="1"/>
  <c r="V23" i="7" s="1"/>
  <c r="W23" i="7" s="1"/>
  <c r="X23" i="7" s="1"/>
  <c r="Y23" i="7" s="1"/>
  <c r="Z23" i="7" s="1"/>
  <c r="AA23" i="7" s="1"/>
  <c r="P27" i="7"/>
  <c r="Q27" i="7" s="1"/>
  <c r="R27" i="7" s="1"/>
  <c r="S27" i="7" s="1"/>
  <c r="T27" i="7" s="1"/>
  <c r="U27" i="7" s="1"/>
  <c r="V27" i="7" s="1"/>
  <c r="W27" i="7" s="1"/>
  <c r="X27" i="7" s="1"/>
  <c r="Y27" i="7" s="1"/>
  <c r="Z27" i="7" s="1"/>
  <c r="AA27" i="7" s="1"/>
  <c r="P31" i="7"/>
  <c r="Q31" i="7" s="1"/>
  <c r="R31" i="7" s="1"/>
  <c r="S31" i="7" s="1"/>
  <c r="T31" i="7" s="1"/>
  <c r="U31" i="7" s="1"/>
  <c r="V31" i="7" s="1"/>
  <c r="W31" i="7" s="1"/>
  <c r="X31" i="7" s="1"/>
  <c r="Y31" i="7" s="1"/>
  <c r="Z31" i="7" s="1"/>
  <c r="AA31" i="7" s="1"/>
  <c r="E4" i="11"/>
  <c r="E32" i="9"/>
  <c r="I4" i="11"/>
  <c r="I32" i="9"/>
  <c r="M4" i="11"/>
  <c r="M32" i="9"/>
  <c r="P6" i="9"/>
  <c r="Q6" i="9" s="1"/>
  <c r="R6" i="9" s="1"/>
  <c r="S6" i="9" s="1"/>
  <c r="T6" i="9" s="1"/>
  <c r="U6" i="9" s="1"/>
  <c r="V6" i="9" s="1"/>
  <c r="W6" i="9" s="1"/>
  <c r="X6" i="9" s="1"/>
  <c r="Y6" i="9" s="1"/>
  <c r="Z6" i="9" s="1"/>
  <c r="AA6" i="9" s="1"/>
  <c r="N7" i="11"/>
  <c r="P7" i="11"/>
  <c r="Q7" i="11" s="1"/>
  <c r="R7" i="11" s="1"/>
  <c r="S7" i="11" s="1"/>
  <c r="T7" i="11" s="1"/>
  <c r="U7" i="11" s="1"/>
  <c r="V7" i="11" s="1"/>
  <c r="W7" i="11" s="1"/>
  <c r="X7" i="11" s="1"/>
  <c r="Y7" i="11" s="1"/>
  <c r="Z7" i="11" s="1"/>
  <c r="AA7" i="11" s="1"/>
  <c r="N7" i="9"/>
  <c r="P10" i="11"/>
  <c r="N10" i="9"/>
  <c r="P14" i="9"/>
  <c r="Q14" i="9" s="1"/>
  <c r="R14" i="9" s="1"/>
  <c r="S14" i="9" s="1"/>
  <c r="T14" i="9" s="1"/>
  <c r="U14" i="9" s="1"/>
  <c r="V14" i="9" s="1"/>
  <c r="W14" i="9" s="1"/>
  <c r="X14" i="9" s="1"/>
  <c r="Y14" i="9" s="1"/>
  <c r="Z14" i="9" s="1"/>
  <c r="AA14" i="9" s="1"/>
  <c r="P17" i="11"/>
  <c r="Q17" i="11" s="1"/>
  <c r="R17" i="11" s="1"/>
  <c r="S17" i="11" s="1"/>
  <c r="T17" i="11" s="1"/>
  <c r="U17" i="11" s="1"/>
  <c r="V17" i="11" s="1"/>
  <c r="W17" i="11" s="1"/>
  <c r="X17" i="11" s="1"/>
  <c r="Y17" i="11" s="1"/>
  <c r="Z17" i="11" s="1"/>
  <c r="AA17" i="11" s="1"/>
  <c r="N17" i="11"/>
  <c r="N17" i="9"/>
  <c r="B19" i="11"/>
  <c r="P19" i="9"/>
  <c r="Q19" i="9" s="1"/>
  <c r="R19" i="9" s="1"/>
  <c r="S19" i="9" s="1"/>
  <c r="T19" i="9" s="1"/>
  <c r="U19" i="9" s="1"/>
  <c r="V19" i="9" s="1"/>
  <c r="W19" i="9" s="1"/>
  <c r="X19" i="9" s="1"/>
  <c r="Y19" i="9" s="1"/>
  <c r="Z19" i="9" s="1"/>
  <c r="AA19" i="9" s="1"/>
  <c r="N19" i="9"/>
  <c r="P21" i="9"/>
  <c r="Q21" i="9" s="1"/>
  <c r="R21" i="9" s="1"/>
  <c r="S21" i="9" s="1"/>
  <c r="T21" i="9" s="1"/>
  <c r="U21" i="9" s="1"/>
  <c r="V21" i="9" s="1"/>
  <c r="W21" i="9" s="1"/>
  <c r="X21" i="9" s="1"/>
  <c r="Y21" i="9" s="1"/>
  <c r="Z21" i="9" s="1"/>
  <c r="AA21" i="9" s="1"/>
  <c r="B26" i="11"/>
  <c r="P26" i="9"/>
  <c r="Q26" i="9" s="1"/>
  <c r="R26" i="9" s="1"/>
  <c r="S26" i="9" s="1"/>
  <c r="T26" i="9" s="1"/>
  <c r="U26" i="9" s="1"/>
  <c r="V26" i="9" s="1"/>
  <c r="W26" i="9" s="1"/>
  <c r="X26" i="9" s="1"/>
  <c r="Y26" i="9" s="1"/>
  <c r="Z26" i="9" s="1"/>
  <c r="AA26" i="9" s="1"/>
  <c r="N26" i="9"/>
  <c r="N9" i="7"/>
  <c r="N13" i="7"/>
  <c r="N17" i="7"/>
  <c r="N21" i="7"/>
  <c r="N25" i="7"/>
  <c r="N29" i="7"/>
  <c r="B4" i="11"/>
  <c r="B32" i="9"/>
  <c r="F4" i="11"/>
  <c r="F32" i="9"/>
  <c r="J4" i="11"/>
  <c r="J32" i="9"/>
  <c r="N4" i="9"/>
  <c r="P8" i="11"/>
  <c r="Q8" i="11" s="1"/>
  <c r="R8" i="11" s="1"/>
  <c r="S8" i="11" s="1"/>
  <c r="T8" i="11" s="1"/>
  <c r="U8" i="11" s="1"/>
  <c r="V8" i="11" s="1"/>
  <c r="W8" i="11" s="1"/>
  <c r="X8" i="11" s="1"/>
  <c r="N8" i="9"/>
  <c r="Q10" i="9"/>
  <c r="R10" i="9" s="1"/>
  <c r="S10" i="9" s="1"/>
  <c r="T10" i="9" s="1"/>
  <c r="U10" i="9" s="1"/>
  <c r="V10" i="9" s="1"/>
  <c r="W10" i="9" s="1"/>
  <c r="X10" i="9" s="1"/>
  <c r="Y10" i="9" s="1"/>
  <c r="Z10" i="9" s="1"/>
  <c r="AA10" i="9" s="1"/>
  <c r="N13" i="9"/>
  <c r="B15" i="11"/>
  <c r="P15" i="9"/>
  <c r="Q15" i="9" s="1"/>
  <c r="R15" i="9" s="1"/>
  <c r="S15" i="9" s="1"/>
  <c r="T15" i="9" s="1"/>
  <c r="U15" i="9" s="1"/>
  <c r="V15" i="9" s="1"/>
  <c r="W15" i="9" s="1"/>
  <c r="X15" i="9" s="1"/>
  <c r="Y15" i="9" s="1"/>
  <c r="Z15" i="9" s="1"/>
  <c r="AA15" i="9" s="1"/>
  <c r="N15" i="9"/>
  <c r="P25" i="11"/>
  <c r="Q25" i="11" s="1"/>
  <c r="R25" i="11" s="1"/>
  <c r="S25" i="11" s="1"/>
  <c r="T25" i="11" s="1"/>
  <c r="U25" i="11" s="1"/>
  <c r="V25" i="11" s="1"/>
  <c r="W25" i="11" s="1"/>
  <c r="N25" i="9"/>
  <c r="B29" i="11"/>
  <c r="P29" i="9"/>
  <c r="Q29" i="9" s="1"/>
  <c r="R29" i="9" s="1"/>
  <c r="S29" i="9" s="1"/>
  <c r="T29" i="9" s="1"/>
  <c r="U29" i="9" s="1"/>
  <c r="V29" i="9" s="1"/>
  <c r="W29" i="9" s="1"/>
  <c r="X29" i="9" s="1"/>
  <c r="Y29" i="9" s="1"/>
  <c r="Z29" i="9" s="1"/>
  <c r="AA29" i="9" s="1"/>
  <c r="N29" i="9"/>
  <c r="N10" i="7"/>
  <c r="N14" i="7"/>
  <c r="N18" i="7"/>
  <c r="N22" i="7"/>
  <c r="N26" i="7"/>
  <c r="N30" i="7"/>
  <c r="C4" i="11"/>
  <c r="C32" i="9"/>
  <c r="G4" i="11"/>
  <c r="G32" i="9"/>
  <c r="K4" i="11"/>
  <c r="K32" i="9"/>
  <c r="P4" i="9"/>
  <c r="P5" i="11"/>
  <c r="Q5" i="11" s="1"/>
  <c r="N5" i="9"/>
  <c r="P8" i="9"/>
  <c r="Q8" i="9" s="1"/>
  <c r="R8" i="9" s="1"/>
  <c r="S8" i="9" s="1"/>
  <c r="T8" i="9" s="1"/>
  <c r="U8" i="9" s="1"/>
  <c r="V8" i="9" s="1"/>
  <c r="W8" i="9" s="1"/>
  <c r="X8" i="9" s="1"/>
  <c r="Y8" i="9" s="1"/>
  <c r="Z8" i="9" s="1"/>
  <c r="AA8" i="9" s="1"/>
  <c r="P9" i="11"/>
  <c r="N9" i="9"/>
  <c r="B11" i="11"/>
  <c r="P11" i="9"/>
  <c r="Q11" i="9" s="1"/>
  <c r="R11" i="9" s="1"/>
  <c r="S11" i="9" s="1"/>
  <c r="T11" i="9" s="1"/>
  <c r="U11" i="9" s="1"/>
  <c r="V11" i="9" s="1"/>
  <c r="W11" i="9" s="1"/>
  <c r="X11" i="9" s="1"/>
  <c r="Y11" i="9" s="1"/>
  <c r="Z11" i="9" s="1"/>
  <c r="AA11" i="9" s="1"/>
  <c r="N11" i="9"/>
  <c r="Q17" i="9"/>
  <c r="R17" i="9" s="1"/>
  <c r="S17" i="9" s="1"/>
  <c r="T17" i="9" s="1"/>
  <c r="U17" i="9" s="1"/>
  <c r="V17" i="9" s="1"/>
  <c r="W17" i="9" s="1"/>
  <c r="X17" i="9" s="1"/>
  <c r="Y17" i="9" s="1"/>
  <c r="Z17" i="9" s="1"/>
  <c r="AA17" i="9" s="1"/>
  <c r="N18" i="9"/>
  <c r="B22" i="11"/>
  <c r="P22" i="9"/>
  <c r="Q22" i="9" s="1"/>
  <c r="R22" i="9" s="1"/>
  <c r="S22" i="9" s="1"/>
  <c r="T22" i="9" s="1"/>
  <c r="U22" i="9" s="1"/>
  <c r="V22" i="9" s="1"/>
  <c r="W22" i="9" s="1"/>
  <c r="X22" i="9" s="1"/>
  <c r="Y22" i="9" s="1"/>
  <c r="Z22" i="9" s="1"/>
  <c r="AA22" i="9" s="1"/>
  <c r="N22" i="9"/>
  <c r="Q25" i="9"/>
  <c r="R25" i="9" s="1"/>
  <c r="S25" i="9" s="1"/>
  <c r="T25" i="9" s="1"/>
  <c r="U25" i="9" s="1"/>
  <c r="V25" i="9" s="1"/>
  <c r="W25" i="9" s="1"/>
  <c r="X25" i="9" s="1"/>
  <c r="Y25" i="9" s="1"/>
  <c r="Z25" i="9" s="1"/>
  <c r="AA25" i="9" s="1"/>
  <c r="D32" i="9"/>
  <c r="D4" i="11"/>
  <c r="H4" i="11"/>
  <c r="H32" i="9"/>
  <c r="L32" i="9"/>
  <c r="L4" i="11"/>
  <c r="P5" i="9"/>
  <c r="Q5" i="9" s="1"/>
  <c r="R5" i="9" s="1"/>
  <c r="S5" i="9" s="1"/>
  <c r="T5" i="9" s="1"/>
  <c r="U5" i="9" s="1"/>
  <c r="V5" i="9" s="1"/>
  <c r="W5" i="9" s="1"/>
  <c r="X5" i="9" s="1"/>
  <c r="Y5" i="9" s="1"/>
  <c r="Z5" i="9" s="1"/>
  <c r="AA5" i="9" s="1"/>
  <c r="P6" i="11"/>
  <c r="Q6" i="11" s="1"/>
  <c r="R6" i="11" s="1"/>
  <c r="S6" i="11" s="1"/>
  <c r="T6" i="11" s="1"/>
  <c r="U6" i="11" s="1"/>
  <c r="N6" i="9"/>
  <c r="P9" i="9"/>
  <c r="Q9" i="9" s="1"/>
  <c r="R9" i="9" s="1"/>
  <c r="S9" i="9" s="1"/>
  <c r="T9" i="9" s="1"/>
  <c r="U9" i="9" s="1"/>
  <c r="V9" i="9" s="1"/>
  <c r="W9" i="9" s="1"/>
  <c r="X9" i="9" s="1"/>
  <c r="Y9" i="9" s="1"/>
  <c r="Z9" i="9" s="1"/>
  <c r="AA9" i="9" s="1"/>
  <c r="P14" i="11"/>
  <c r="Q14" i="11" s="1"/>
  <c r="R14" i="11" s="1"/>
  <c r="S14" i="11" s="1"/>
  <c r="N14" i="9"/>
  <c r="P18" i="9"/>
  <c r="Q18" i="9" s="1"/>
  <c r="R18" i="9" s="1"/>
  <c r="S18" i="9" s="1"/>
  <c r="T18" i="9" s="1"/>
  <c r="U18" i="9" s="1"/>
  <c r="V18" i="9" s="1"/>
  <c r="W18" i="9" s="1"/>
  <c r="X18" i="9" s="1"/>
  <c r="Y18" i="9" s="1"/>
  <c r="Z18" i="9" s="1"/>
  <c r="AA18" i="9" s="1"/>
  <c r="P21" i="11"/>
  <c r="Q21" i="11" s="1"/>
  <c r="N21" i="9"/>
  <c r="N12" i="9"/>
  <c r="N16" i="9"/>
  <c r="P20" i="11"/>
  <c r="Q20" i="11" s="1"/>
  <c r="N20" i="9"/>
  <c r="P23" i="9"/>
  <c r="Q23" i="9" s="1"/>
  <c r="R23" i="9" s="1"/>
  <c r="S23" i="9" s="1"/>
  <c r="T23" i="9" s="1"/>
  <c r="U23" i="9" s="1"/>
  <c r="V23" i="9" s="1"/>
  <c r="W23" i="9" s="1"/>
  <c r="X23" i="9" s="1"/>
  <c r="Y23" i="9" s="1"/>
  <c r="Z23" i="9" s="1"/>
  <c r="AA23" i="9" s="1"/>
  <c r="N24" i="9"/>
  <c r="P27" i="9"/>
  <c r="Q27" i="9" s="1"/>
  <c r="R27" i="9" s="1"/>
  <c r="S27" i="9" s="1"/>
  <c r="T27" i="9" s="1"/>
  <c r="U27" i="9" s="1"/>
  <c r="V27" i="9" s="1"/>
  <c r="W27" i="9" s="1"/>
  <c r="X27" i="9" s="1"/>
  <c r="Y27" i="9" s="1"/>
  <c r="Z27" i="9" s="1"/>
  <c r="AA27" i="9" s="1"/>
  <c r="P28" i="11"/>
  <c r="Q28" i="11" s="1"/>
  <c r="R28" i="11" s="1"/>
  <c r="N28" i="9"/>
  <c r="P31" i="9"/>
  <c r="Q31" i="9" s="1"/>
  <c r="R31" i="9" s="1"/>
  <c r="S31" i="9" s="1"/>
  <c r="T31" i="9" s="1"/>
  <c r="U31" i="9" s="1"/>
  <c r="V31" i="9" s="1"/>
  <c r="W31" i="9" s="1"/>
  <c r="X31" i="9" s="1"/>
  <c r="Y31" i="9" s="1"/>
  <c r="Z31" i="9" s="1"/>
  <c r="AA31" i="9" s="1"/>
  <c r="D32" i="10"/>
  <c r="H32" i="10"/>
  <c r="L32" i="10"/>
  <c r="P5" i="10"/>
  <c r="Q5" i="10" s="1"/>
  <c r="R5" i="10" s="1"/>
  <c r="S5" i="10" s="1"/>
  <c r="T5" i="10" s="1"/>
  <c r="U5" i="10" s="1"/>
  <c r="V5" i="10" s="1"/>
  <c r="W5" i="10" s="1"/>
  <c r="X5" i="10" s="1"/>
  <c r="Y5" i="10" s="1"/>
  <c r="Z5" i="10" s="1"/>
  <c r="AA5" i="10" s="1"/>
  <c r="P9" i="10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P13" i="10"/>
  <c r="Q13" i="10" s="1"/>
  <c r="R13" i="10" s="1"/>
  <c r="S13" i="10" s="1"/>
  <c r="T13" i="10" s="1"/>
  <c r="U13" i="10" s="1"/>
  <c r="V13" i="10" s="1"/>
  <c r="W13" i="10" s="1"/>
  <c r="X13" i="10" s="1"/>
  <c r="Y13" i="10" s="1"/>
  <c r="Z13" i="10" s="1"/>
  <c r="AA13" i="10" s="1"/>
  <c r="N14" i="10"/>
  <c r="P14" i="10"/>
  <c r="Q14" i="10" s="1"/>
  <c r="R14" i="10" s="1"/>
  <c r="S14" i="10" s="1"/>
  <c r="T14" i="10" s="1"/>
  <c r="U14" i="10" s="1"/>
  <c r="V14" i="10" s="1"/>
  <c r="W14" i="10" s="1"/>
  <c r="X14" i="10" s="1"/>
  <c r="Y14" i="10" s="1"/>
  <c r="Z14" i="10" s="1"/>
  <c r="AA14" i="10" s="1"/>
  <c r="P16" i="10"/>
  <c r="Q16" i="10" s="1"/>
  <c r="R16" i="10" s="1"/>
  <c r="S16" i="10" s="1"/>
  <c r="T16" i="10" s="1"/>
  <c r="U16" i="10" s="1"/>
  <c r="V16" i="10" s="1"/>
  <c r="W16" i="10" s="1"/>
  <c r="X16" i="10" s="1"/>
  <c r="Y16" i="10" s="1"/>
  <c r="Z16" i="10" s="1"/>
  <c r="AA16" i="10" s="1"/>
  <c r="N21" i="10"/>
  <c r="P23" i="10"/>
  <c r="Q23" i="10" s="1"/>
  <c r="R23" i="10" s="1"/>
  <c r="S23" i="10" s="1"/>
  <c r="T23" i="10" s="1"/>
  <c r="U23" i="10" s="1"/>
  <c r="V23" i="10" s="1"/>
  <c r="W23" i="10" s="1"/>
  <c r="X23" i="10" s="1"/>
  <c r="Y23" i="10" s="1"/>
  <c r="Z23" i="10" s="1"/>
  <c r="AA23" i="10" s="1"/>
  <c r="N30" i="10"/>
  <c r="N7" i="10"/>
  <c r="N11" i="10"/>
  <c r="N15" i="10"/>
  <c r="N17" i="10"/>
  <c r="N24" i="10"/>
  <c r="N26" i="10"/>
  <c r="N31" i="10"/>
  <c r="P30" i="11"/>
  <c r="Q30" i="11" s="1"/>
  <c r="R30" i="11" s="1"/>
  <c r="S30" i="11" s="1"/>
  <c r="T30" i="11" s="1"/>
  <c r="U30" i="11" s="1"/>
  <c r="N30" i="9"/>
  <c r="N4" i="10"/>
  <c r="N8" i="10"/>
  <c r="N12" i="10"/>
  <c r="N20" i="10"/>
  <c r="N22" i="10"/>
  <c r="N27" i="10"/>
  <c r="N29" i="10"/>
  <c r="P23" i="11"/>
  <c r="Q23" i="11" s="1"/>
  <c r="R23" i="11" s="1"/>
  <c r="S23" i="11" s="1"/>
  <c r="N23" i="9"/>
  <c r="P27" i="11"/>
  <c r="Q27" i="11" s="1"/>
  <c r="R27" i="11" s="1"/>
  <c r="N27" i="9"/>
  <c r="P30" i="9"/>
  <c r="Q30" i="9" s="1"/>
  <c r="R30" i="9" s="1"/>
  <c r="S30" i="9" s="1"/>
  <c r="T30" i="9" s="1"/>
  <c r="U30" i="9" s="1"/>
  <c r="V30" i="9" s="1"/>
  <c r="W30" i="9" s="1"/>
  <c r="X30" i="9" s="1"/>
  <c r="Y30" i="9" s="1"/>
  <c r="Z30" i="9" s="1"/>
  <c r="AA30" i="9" s="1"/>
  <c r="P31" i="11"/>
  <c r="N31" i="9"/>
  <c r="K32" i="10"/>
  <c r="P4" i="10"/>
  <c r="N18" i="10"/>
  <c r="N25" i="10"/>
  <c r="N18" i="11" l="1"/>
  <c r="N14" i="11"/>
  <c r="N23" i="11"/>
  <c r="S27" i="11"/>
  <c r="T27" i="11" s="1"/>
  <c r="U27" i="11" s="1"/>
  <c r="V27" i="11" s="1"/>
  <c r="W27" i="11" s="1"/>
  <c r="X27" i="11" s="1"/>
  <c r="Y27" i="11" s="1"/>
  <c r="Z27" i="11" s="1"/>
  <c r="AA27" i="11" s="1"/>
  <c r="I32" i="11"/>
  <c r="R21" i="11"/>
  <c r="S21" i="11" s="1"/>
  <c r="T21" i="11" s="1"/>
  <c r="U21" i="11" s="1"/>
  <c r="V21" i="11" s="1"/>
  <c r="W21" i="11" s="1"/>
  <c r="X21" i="11" s="1"/>
  <c r="Y21" i="11" s="1"/>
  <c r="Z21" i="11" s="1"/>
  <c r="AA21" i="11" s="1"/>
  <c r="N12" i="11"/>
  <c r="E32" i="11"/>
  <c r="N28" i="11"/>
  <c r="S28" i="11"/>
  <c r="T28" i="11" s="1"/>
  <c r="U28" i="11" s="1"/>
  <c r="V28" i="11" s="1"/>
  <c r="W28" i="11" s="1"/>
  <c r="X28" i="11" s="1"/>
  <c r="Y28" i="11" s="1"/>
  <c r="Z28" i="11" s="1"/>
  <c r="AA28" i="11" s="1"/>
  <c r="T23" i="11"/>
  <c r="U23" i="11" s="1"/>
  <c r="V23" i="11" s="1"/>
  <c r="W23" i="11" s="1"/>
  <c r="X23" i="11" s="1"/>
  <c r="Y23" i="11" s="1"/>
  <c r="Z23" i="11" s="1"/>
  <c r="AA23" i="11" s="1"/>
  <c r="L32" i="11"/>
  <c r="T13" i="11"/>
  <c r="U13" i="11" s="1"/>
  <c r="V13" i="11" s="1"/>
  <c r="W13" i="11" s="1"/>
  <c r="X13" i="11" s="1"/>
  <c r="Y13" i="11" s="1"/>
  <c r="Z13" i="11" s="1"/>
  <c r="AA13" i="11" s="1"/>
  <c r="F32" i="11"/>
  <c r="N30" i="11"/>
  <c r="N20" i="11"/>
  <c r="T16" i="11"/>
  <c r="U16" i="11" s="1"/>
  <c r="V16" i="11" s="1"/>
  <c r="W16" i="11" s="1"/>
  <c r="X16" i="11" s="1"/>
  <c r="Y16" i="11" s="1"/>
  <c r="Z16" i="11" s="1"/>
  <c r="AA16" i="11" s="1"/>
  <c r="N31" i="11"/>
  <c r="N24" i="11"/>
  <c r="N8" i="11"/>
  <c r="N5" i="11"/>
  <c r="T18" i="11"/>
  <c r="U18" i="11" s="1"/>
  <c r="V18" i="11" s="1"/>
  <c r="W18" i="11" s="1"/>
  <c r="X18" i="11" s="1"/>
  <c r="Y18" i="11" s="1"/>
  <c r="Z18" i="11" s="1"/>
  <c r="AA18" i="11" s="1"/>
  <c r="T12" i="11"/>
  <c r="U12" i="11" s="1"/>
  <c r="V12" i="11" s="1"/>
  <c r="W12" i="11" s="1"/>
  <c r="X12" i="11" s="1"/>
  <c r="Y12" i="11" s="1"/>
  <c r="Z12" i="11" s="1"/>
  <c r="AA12" i="11" s="1"/>
  <c r="X25" i="11"/>
  <c r="Y25" i="11" s="1"/>
  <c r="Z25" i="11" s="1"/>
  <c r="AA25" i="11" s="1"/>
  <c r="Q10" i="11"/>
  <c r="R10" i="11" s="1"/>
  <c r="S10" i="11" s="1"/>
  <c r="T10" i="11" s="1"/>
  <c r="U10" i="11" s="1"/>
  <c r="V10" i="11" s="1"/>
  <c r="W10" i="11" s="1"/>
  <c r="X10" i="11" s="1"/>
  <c r="Y10" i="11" s="1"/>
  <c r="Z10" i="11" s="1"/>
  <c r="AA10" i="11" s="1"/>
  <c r="N21" i="11"/>
  <c r="K32" i="11"/>
  <c r="C32" i="11"/>
  <c r="N27" i="11"/>
  <c r="N25" i="11"/>
  <c r="N13" i="11"/>
  <c r="V6" i="11"/>
  <c r="W6" i="11" s="1"/>
  <c r="X6" i="11" s="1"/>
  <c r="Y6" i="11" s="1"/>
  <c r="Z6" i="11" s="1"/>
  <c r="AA6" i="11" s="1"/>
  <c r="R5" i="11"/>
  <c r="S5" i="11" s="1"/>
  <c r="T5" i="11" s="1"/>
  <c r="U5" i="11" s="1"/>
  <c r="V5" i="11" s="1"/>
  <c r="W5" i="11" s="1"/>
  <c r="X5" i="11" s="1"/>
  <c r="Y5" i="11" s="1"/>
  <c r="Z5" i="11" s="1"/>
  <c r="AA5" i="11" s="1"/>
  <c r="Y8" i="11"/>
  <c r="Z8" i="11" s="1"/>
  <c r="AA8" i="11" s="1"/>
  <c r="M32" i="11"/>
  <c r="N10" i="11"/>
  <c r="N6" i="11"/>
  <c r="AB6" i="4"/>
  <c r="N5" i="4"/>
  <c r="N28" i="4"/>
  <c r="N29" i="4"/>
  <c r="Q29" i="4"/>
  <c r="R29" i="4" s="1"/>
  <c r="S29" i="4" s="1"/>
  <c r="T29" i="4" s="1"/>
  <c r="U29" i="4" s="1"/>
  <c r="V29" i="4" s="1"/>
  <c r="W29" i="4" s="1"/>
  <c r="X29" i="4" s="1"/>
  <c r="Y29" i="4" s="1"/>
  <c r="Z29" i="4" s="1"/>
  <c r="AA29" i="4" s="1"/>
  <c r="AB29" i="4" s="1"/>
  <c r="N16" i="11"/>
  <c r="H32" i="11"/>
  <c r="Q9" i="1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P24" i="11"/>
  <c r="Q24" i="11" s="1"/>
  <c r="R24" i="11" s="1"/>
  <c r="S24" i="11" s="1"/>
  <c r="T24" i="11" s="1"/>
  <c r="U24" i="11" s="1"/>
  <c r="V24" i="11" s="1"/>
  <c r="W24" i="11" s="1"/>
  <c r="X24" i="11" s="1"/>
  <c r="Y24" i="11" s="1"/>
  <c r="Z24" i="11" s="1"/>
  <c r="AA24" i="11" s="1"/>
  <c r="G32" i="11"/>
  <c r="J32" i="11"/>
  <c r="N20" i="4"/>
  <c r="Q20" i="4"/>
  <c r="R20" i="4" s="1"/>
  <c r="S20" i="4" s="1"/>
  <c r="T20" i="4" s="1"/>
  <c r="U20" i="4" s="1"/>
  <c r="V20" i="4" s="1"/>
  <c r="W20" i="4" s="1"/>
  <c r="X20" i="4" s="1"/>
  <c r="Y20" i="4" s="1"/>
  <c r="Z20" i="4" s="1"/>
  <c r="AA20" i="4" s="1"/>
  <c r="AB20" i="4" s="1"/>
  <c r="Q31" i="11"/>
  <c r="R31" i="11" s="1"/>
  <c r="S31" i="11" s="1"/>
  <c r="T31" i="11" s="1"/>
  <c r="U31" i="11" s="1"/>
  <c r="V31" i="11" s="1"/>
  <c r="W31" i="11" s="1"/>
  <c r="X31" i="11" s="1"/>
  <c r="Y31" i="11" s="1"/>
  <c r="Z31" i="11" s="1"/>
  <c r="AA31" i="11" s="1"/>
  <c r="R20" i="11"/>
  <c r="S20" i="11" s="1"/>
  <c r="T20" i="11" s="1"/>
  <c r="U20" i="11" s="1"/>
  <c r="V20" i="11" s="1"/>
  <c r="W20" i="11" s="1"/>
  <c r="X20" i="11" s="1"/>
  <c r="Y20" i="11" s="1"/>
  <c r="Z20" i="11" s="1"/>
  <c r="AA20" i="11" s="1"/>
  <c r="D32" i="11"/>
  <c r="V30" i="11"/>
  <c r="W30" i="11" s="1"/>
  <c r="X30" i="11" s="1"/>
  <c r="Y30" i="11" s="1"/>
  <c r="Z30" i="11" s="1"/>
  <c r="AA30" i="11" s="1"/>
  <c r="T14" i="11"/>
  <c r="U14" i="11" s="1"/>
  <c r="V14" i="11" s="1"/>
  <c r="W14" i="11" s="1"/>
  <c r="X14" i="11" s="1"/>
  <c r="Y14" i="11" s="1"/>
  <c r="Z14" i="11" s="1"/>
  <c r="AA14" i="11" s="1"/>
  <c r="N32" i="7"/>
  <c r="B32" i="4"/>
  <c r="N6" i="4"/>
  <c r="P22" i="11"/>
  <c r="Q22" i="11" s="1"/>
  <c r="R22" i="11" s="1"/>
  <c r="S22" i="11" s="1"/>
  <c r="T22" i="11" s="1"/>
  <c r="U22" i="11" s="1"/>
  <c r="V22" i="11" s="1"/>
  <c r="W22" i="11" s="1"/>
  <c r="X22" i="11" s="1"/>
  <c r="Y22" i="11" s="1"/>
  <c r="Z22" i="11" s="1"/>
  <c r="AA22" i="11" s="1"/>
  <c r="N22" i="11"/>
  <c r="P15" i="11"/>
  <c r="Q15" i="11" s="1"/>
  <c r="R15" i="11" s="1"/>
  <c r="S15" i="11" s="1"/>
  <c r="T15" i="11" s="1"/>
  <c r="U15" i="11" s="1"/>
  <c r="V15" i="11" s="1"/>
  <c r="W15" i="11" s="1"/>
  <c r="X15" i="11" s="1"/>
  <c r="Y15" i="11" s="1"/>
  <c r="Z15" i="11" s="1"/>
  <c r="AA15" i="11" s="1"/>
  <c r="N15" i="11"/>
  <c r="P26" i="11"/>
  <c r="Q26" i="11" s="1"/>
  <c r="R26" i="11" s="1"/>
  <c r="S26" i="11" s="1"/>
  <c r="T26" i="11" s="1"/>
  <c r="U26" i="11" s="1"/>
  <c r="V26" i="11" s="1"/>
  <c r="W26" i="11" s="1"/>
  <c r="X26" i="11" s="1"/>
  <c r="Y26" i="11" s="1"/>
  <c r="Z26" i="11" s="1"/>
  <c r="AA26" i="11" s="1"/>
  <c r="N26" i="11"/>
  <c r="P19" i="11"/>
  <c r="Q19" i="11" s="1"/>
  <c r="R19" i="11" s="1"/>
  <c r="S19" i="11" s="1"/>
  <c r="T19" i="11" s="1"/>
  <c r="U19" i="11" s="1"/>
  <c r="V19" i="11" s="1"/>
  <c r="W19" i="11" s="1"/>
  <c r="X19" i="11" s="1"/>
  <c r="Y19" i="11" s="1"/>
  <c r="Z19" i="11" s="1"/>
  <c r="AA19" i="11" s="1"/>
  <c r="N19" i="11"/>
  <c r="R32" i="7"/>
  <c r="S4" i="7"/>
  <c r="N32" i="10"/>
  <c r="N32" i="9"/>
  <c r="P32" i="7"/>
  <c r="P29" i="11"/>
  <c r="Q29" i="11" s="1"/>
  <c r="R29" i="11" s="1"/>
  <c r="S29" i="11" s="1"/>
  <c r="T29" i="11" s="1"/>
  <c r="U29" i="11" s="1"/>
  <c r="V29" i="11" s="1"/>
  <c r="W29" i="11" s="1"/>
  <c r="X29" i="11" s="1"/>
  <c r="Y29" i="11" s="1"/>
  <c r="Z29" i="11" s="1"/>
  <c r="AA29" i="11" s="1"/>
  <c r="N29" i="11"/>
  <c r="S5" i="4"/>
  <c r="P32" i="10"/>
  <c r="Q4" i="10"/>
  <c r="N11" i="11"/>
  <c r="P11" i="11"/>
  <c r="Q11" i="11" s="1"/>
  <c r="R11" i="11" s="1"/>
  <c r="S11" i="11" s="1"/>
  <c r="T11" i="11" s="1"/>
  <c r="U11" i="11" s="1"/>
  <c r="V11" i="11" s="1"/>
  <c r="W11" i="11" s="1"/>
  <c r="X11" i="11" s="1"/>
  <c r="Y11" i="11" s="1"/>
  <c r="Z11" i="11" s="1"/>
  <c r="AA11" i="11" s="1"/>
  <c r="P32" i="9"/>
  <c r="Q4" i="9"/>
  <c r="B32" i="11"/>
  <c r="N4" i="11"/>
  <c r="P4" i="11"/>
  <c r="Q32" i="7"/>
  <c r="Q32" i="4" l="1"/>
  <c r="N32" i="4"/>
  <c r="R32" i="4"/>
  <c r="Q32" i="9"/>
  <c r="R4" i="9"/>
  <c r="Q32" i="10"/>
  <c r="R4" i="10"/>
  <c r="S32" i="7"/>
  <c r="T4" i="7"/>
  <c r="S32" i="4"/>
  <c r="T5" i="4"/>
  <c r="P32" i="11"/>
  <c r="Q4" i="11"/>
  <c r="N32" i="11"/>
  <c r="T32" i="4" l="1"/>
  <c r="U5" i="4"/>
  <c r="S4" i="10"/>
  <c r="R32" i="10"/>
  <c r="Q32" i="11"/>
  <c r="R4" i="11"/>
  <c r="T32" i="7"/>
  <c r="U4" i="7"/>
  <c r="R32" i="9"/>
  <c r="S4" i="9"/>
  <c r="S32" i="9" l="1"/>
  <c r="T4" i="9"/>
  <c r="R32" i="11"/>
  <c r="S4" i="11"/>
  <c r="T4" i="10"/>
  <c r="S32" i="10"/>
  <c r="V4" i="7"/>
  <c r="U32" i="7"/>
  <c r="U32" i="4"/>
  <c r="V5" i="4"/>
  <c r="V32" i="4" l="1"/>
  <c r="W5" i="4"/>
  <c r="T32" i="9"/>
  <c r="U4" i="9"/>
  <c r="V32" i="7"/>
  <c r="W4" i="7"/>
  <c r="T32" i="10"/>
  <c r="U4" i="10"/>
  <c r="S32" i="11"/>
  <c r="T4" i="11"/>
  <c r="T32" i="11" l="1"/>
  <c r="U4" i="11"/>
  <c r="W32" i="7"/>
  <c r="X4" i="7"/>
  <c r="W32" i="4"/>
  <c r="X5" i="4"/>
  <c r="U32" i="10"/>
  <c r="V4" i="10"/>
  <c r="U32" i="9"/>
  <c r="V4" i="9"/>
  <c r="V32" i="9" l="1"/>
  <c r="W4" i="9"/>
  <c r="V32" i="10"/>
  <c r="W4" i="10"/>
  <c r="X32" i="7"/>
  <c r="Y4" i="7"/>
  <c r="U32" i="11"/>
  <c r="V4" i="11"/>
  <c r="X32" i="4"/>
  <c r="Y5" i="4"/>
  <c r="Z4" i="7" l="1"/>
  <c r="Y32" i="7"/>
  <c r="V32" i="11"/>
  <c r="W4" i="11"/>
  <c r="W32" i="10"/>
  <c r="X4" i="10"/>
  <c r="W32" i="9"/>
  <c r="X4" i="9"/>
  <c r="Y32" i="4"/>
  <c r="Z5" i="4"/>
  <c r="Z32" i="7" l="1"/>
  <c r="AA4" i="7"/>
  <c r="AA32" i="7" s="1"/>
  <c r="Z32" i="4"/>
  <c r="AA5" i="4"/>
  <c r="X32" i="10"/>
  <c r="Y4" i="10"/>
  <c r="X32" i="9"/>
  <c r="Y4" i="9"/>
  <c r="W32" i="11"/>
  <c r="X4" i="11"/>
  <c r="X32" i="11" l="1"/>
  <c r="Y4" i="11"/>
  <c r="Y32" i="10"/>
  <c r="Z4" i="10"/>
  <c r="Y32" i="9"/>
  <c r="Z4" i="9"/>
  <c r="AA32" i="4"/>
  <c r="AB5" i="4"/>
  <c r="AB32" i="4" s="1"/>
  <c r="Z32" i="9" l="1"/>
  <c r="AA4" i="9"/>
  <c r="AA32" i="9" s="1"/>
  <c r="AA4" i="10"/>
  <c r="AA32" i="10" s="1"/>
  <c r="Z32" i="10"/>
  <c r="Y32" i="11"/>
  <c r="Z4" i="11"/>
  <c r="Z32" i="11" l="1"/>
  <c r="AA4" i="11"/>
  <c r="AA32" i="11" s="1"/>
</calcChain>
</file>

<file path=xl/comments1.xml><?xml version="1.0" encoding="utf-8"?>
<comments xmlns="http://schemas.openxmlformats.org/spreadsheetml/2006/main">
  <authors>
    <author>วิจิตรา</author>
    <author>User</author>
  </authors>
  <commentList>
    <comment ref="D8" authorId="0">
      <text>
        <r>
          <rPr>
            <b/>
            <sz val="9"/>
            <color indexed="81"/>
            <rFont val="Tahoma"/>
            <family val="2"/>
          </rPr>
          <t>วิจิตรา:</t>
        </r>
        <r>
          <rPr>
            <sz val="9"/>
            <color indexed="81"/>
            <rFont val="Tahoma"/>
            <family val="2"/>
          </rPr>
          <t xml:space="preserve">
เดิมที่ตั้งเป้า 414,755
แต่ผชน.ผลายงวด ก.ย. = 415,460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วิจิตรา:</t>
        </r>
        <r>
          <rPr>
            <sz val="9"/>
            <color indexed="81"/>
            <rFont val="Tahoma"/>
            <family val="2"/>
          </rPr>
          <t xml:space="preserve">
ผชน.ปลายงวด ก.ย.62</t>
        </r>
      </text>
    </comment>
    <comment ref="A30" authorId="1">
      <text>
        <r>
          <rPr>
            <sz val="8"/>
            <color indexed="81"/>
            <rFont val="Tahoma"/>
            <family val="2"/>
          </rPr>
          <t>ปริมาณน้ำขายได้เงิน ประกอบด้วย
- ปริมาณน้ำผ่านมาตรผู้ใช้น้ำ
- ปริมาณน้ำผ่านมาตรท่อธาร
-ปริมาณน้ำผ่านเครื่องประปาหยอดเหรียญ
-ปริมาณน้ำที่ใช้ล้างและทดสอบท่อใหม่(คิดเงินจากผู้รับจ้าง</t>
        </r>
      </text>
    </comment>
    <comment ref="A31" authorId="1">
      <text>
        <r>
          <rPr>
            <sz val="8"/>
            <color indexed="81"/>
            <rFont val="Tahoma"/>
            <family val="2"/>
          </rPr>
          <t xml:space="preserve">-ปริมาณน้ำที่จ่ายเพื่อสาธารณประโยชน์
-ปริมาณที่ใช้ในการดับเพลิง
</t>
        </r>
      </text>
    </comment>
    <comment ref="A32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-ปริมาณน้ำ Blowoff ในระบบจำหน่าย</t>
        </r>
      </text>
    </comment>
    <comment ref="A34" authorId="1">
      <text>
        <r>
          <rPr>
            <sz val="8"/>
            <color indexed="81"/>
            <rFont val="Tahoma"/>
            <family val="2"/>
          </rPr>
          <t>ปริมาณน้ำที่จ่ายเข้าสู่ระบบจ่ายน้ำ โดยอ่านจากมาตรวัดน้ำหลัก</t>
        </r>
      </text>
    </comment>
    <comment ref="A86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ปีงบฯ62 ไม่มีแล้ว แต่ใส่ไว้ก่อนเพื่อเรียกข้อมูลย้อนหลัง</t>
        </r>
      </text>
    </comment>
    <comment ref="A98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ย้ายจากหมวดรายได้จากการดำเนินงาน
</t>
        </r>
      </text>
    </comment>
    <comment ref="B182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ย้ายจากหลังกำไรขาดทุนหลังหักค่าเสื่อ ไปเป็น คชจ.อื่นๆ
</t>
        </r>
      </text>
    </comment>
    <comment ref="B195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เพิ่มตามหมวด วัสดุสิ้นเปลืองใช้ไป-ซ่อมมาตรวัดน้ำ (group รวมในหมวด วัสดุดำเนินการซ่อมบำรุง)</t>
        </r>
      </text>
    </comment>
    <comment ref="B215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หมวด ค่าธรรมเนียมสอบบัญชี
</t>
        </r>
      </text>
    </comment>
    <comment ref="B273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เพื่ม</t>
        </r>
      </text>
    </comment>
    <comment ref="A295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แก้ไขชื่อหมวด
</t>
        </r>
      </text>
    </comment>
    <comment ref="A296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ย้ายจากคชจ.ในการดำเนินงานอื่น
</t>
        </r>
      </text>
    </comment>
    <comment ref="A305" authorId="0">
      <text>
        <r>
          <rPr>
            <b/>
            <sz val="9"/>
            <color indexed="81"/>
            <rFont val="Tahoma"/>
            <family val="2"/>
          </rPr>
          <t>วิจิตรา:</t>
        </r>
        <r>
          <rPr>
            <sz val="9"/>
            <color indexed="81"/>
            <rFont val="Tahoma"/>
            <family val="2"/>
          </rPr>
          <t xml:space="preserve">
ย้ายจากคชจ.ดำเนินงานอื่น</t>
        </r>
      </text>
    </comment>
    <comment ref="A306" authorId="0">
      <text>
        <r>
          <rPr>
            <b/>
            <sz val="9"/>
            <color indexed="81"/>
            <rFont val="Tahoma"/>
            <family val="2"/>
          </rPr>
          <t>วิจิตรา:</t>
        </r>
        <r>
          <rPr>
            <sz val="9"/>
            <color indexed="81"/>
            <rFont val="Tahoma"/>
            <family val="2"/>
          </rPr>
          <t xml:space="preserve">
ย้ายจากคชจ.ดำเนินงานอื่น</t>
        </r>
      </text>
    </comment>
    <comment ref="A311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เปลี่ยนชื่อ จาก กำไรขาดทุนหลังหักค่าเสื่อมฯ
</t>
        </r>
      </text>
    </comment>
    <comment ref="B325" authorId="0">
      <text>
        <r>
          <rPr>
            <b/>
            <sz val="9"/>
            <color indexed="81"/>
            <rFont val="Tahoma"/>
            <family val="2"/>
          </rPr>
          <t>วิจิตรา:</t>
        </r>
        <r>
          <rPr>
            <sz val="9"/>
            <color indexed="81"/>
            <rFont val="Tahoma"/>
            <family val="2"/>
          </rPr>
          <t xml:space="preserve">
ย้ายมาจากรายได้ที่ไม่เกี่ยวกับการดำเนินงาน</t>
        </r>
      </text>
    </comment>
    <comment ref="A367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รายได้รวม =(รายได้จากการดำเนินงาน+ รายได้ไม่เกี่ยวกับการดำเนินงาน+รายได้เงินอุดหนุนจากรัฐบาลตัดบัญชี)/น้ำจำหน่าย</t>
        </r>
      </text>
    </comment>
    <comment ref="A368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คชจ.รวม =  (ค่าใช้จ่ายดำเนินงาน+ค่าใช้จ่ายไม่เกี่ยวกับการดำเนินงาน+ปรับปรุงบัญชีค่าใช้จ่ายตามมาตรฐาน IFRS+ค่าเสื่อมราคาและขาดทุนตัดจำหน่าย+ โบนัสจ่าย)/น้ำจำหน่าย</t>
        </r>
      </text>
    </comment>
    <comment ref="A369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=(รายได้รวม - คชจ.รวม)/น้ำจำหน่าย</t>
        </r>
      </text>
    </comment>
  </commentList>
</comments>
</file>

<file path=xl/sharedStrings.xml><?xml version="1.0" encoding="utf-8"?>
<sst xmlns="http://schemas.openxmlformats.org/spreadsheetml/2006/main" count="2017" uniqueCount="758">
  <si>
    <t>แบบรายงานผลการดำเนินงานของการประปาส่วนภูมิภาคสาขาในสังกัด การประปาส่วนภูมิภาคเขต 9</t>
  </si>
  <si>
    <t>รายการ</t>
  </si>
  <si>
    <t>หน่วย</t>
  </si>
  <si>
    <t>BA</t>
  </si>
  <si>
    <t xml:space="preserve">รวม </t>
  </si>
  <si>
    <t>ปปข.</t>
  </si>
  <si>
    <t>เชียงใหม่(พ)</t>
  </si>
  <si>
    <t>ฮอด</t>
  </si>
  <si>
    <t>สันกำแพง</t>
  </si>
  <si>
    <t>แม่ริม</t>
  </si>
  <si>
    <t>แม่แตง</t>
  </si>
  <si>
    <t>ฝาง</t>
  </si>
  <si>
    <t>แม่ฮ่องสอน</t>
  </si>
  <si>
    <t>แม่สะเรียง</t>
  </si>
  <si>
    <t>ลำพูน</t>
  </si>
  <si>
    <t>บ้านโฮ่ง</t>
  </si>
  <si>
    <t>ลำปาง</t>
  </si>
  <si>
    <t>เกาะคา</t>
  </si>
  <si>
    <t>เถิน</t>
  </si>
  <si>
    <t>แพร่</t>
  </si>
  <si>
    <t>เด่นชัย</t>
  </si>
  <si>
    <t>ร้องกวาง</t>
  </si>
  <si>
    <t>น่าน</t>
  </si>
  <si>
    <t>ท่าวังผา</t>
  </si>
  <si>
    <t>พะเยา</t>
  </si>
  <si>
    <t>จุน</t>
  </si>
  <si>
    <t>เชียงราย</t>
  </si>
  <si>
    <t>พาน</t>
  </si>
  <si>
    <t>เทิง</t>
  </si>
  <si>
    <t>เวียงเชียงของ</t>
  </si>
  <si>
    <t>แม่สาย</t>
  </si>
  <si>
    <t>แม่ขะจาน</t>
  </si>
  <si>
    <t>จอมทอง</t>
  </si>
  <si>
    <t>1. จำนวนผู้ใช้น้ำ</t>
  </si>
  <si>
    <t xml:space="preserve">     ผู้ใช้น้ำต้นงวด</t>
  </si>
  <si>
    <t>ราย</t>
  </si>
  <si>
    <t>1.1   จำนวนผู้ใช้น้ำเพิ่ม</t>
  </si>
  <si>
    <t>1.1.1 เพิ่มปกติทั้งหมด (รวมจากBilling และ CIS) (1.1.1.1 ถึง 1.1.1.3)</t>
  </si>
  <si>
    <t xml:space="preserve"> 1.1.1.1 เพิ่มปกติ (ไม่รวมงานวางท่อขยายเขตฯ เข้าซอย และรับโอน)</t>
  </si>
  <si>
    <t xml:space="preserve"> 1.1.1.2 เพิ่มจากโครงการขยายเขตจำหน่ายน้ำ(โครงการขยายเขตฯ)</t>
  </si>
  <si>
    <t xml:space="preserve"> 1.1.1.3  เพิ่มจากโครงการเข้าซอย</t>
  </si>
  <si>
    <t>1.1.2  เพิ่มจากการรับโอนประปา</t>
  </si>
  <si>
    <t>1.1.3 เพิ่มจากการเปลี่ยนขนาดมาตร</t>
  </si>
  <si>
    <t>1.1.4 เพิ่มย้ายหน่วยงาน</t>
  </si>
  <si>
    <t>1.1.5 เพิ่มอื่น ๆ</t>
  </si>
  <si>
    <t>รวมผู้ใช้น้ำเพิ่ม (ข้อ 1.1.1 + ข้อ 1.1.2  ถึง 1.1.5)</t>
  </si>
  <si>
    <t>1.2  จำนวนผู้ใช้น้ำลด</t>
  </si>
  <si>
    <t xml:space="preserve">           1.2.1 เลิกถาวร</t>
  </si>
  <si>
    <t xml:space="preserve">           1.2.2 เลิกสัญญาโดย กปภ.</t>
  </si>
  <si>
    <t xml:space="preserve">           1.2.3 ลดจากการเปลี่ยนขนาดมาตร</t>
  </si>
  <si>
    <t xml:space="preserve">           1.2.4 ลดจากการย้ายหน่วยงาน</t>
  </si>
  <si>
    <t xml:space="preserve">           1.2.5 เลิกอื่นๆ </t>
  </si>
  <si>
    <t>รวมผู้ใช้น้ำลด (ผลบวกข้อ 1.2.1  ถึง 1.2.5)</t>
  </si>
  <si>
    <t xml:space="preserve">     ผู้ใช้น้ำปลายงวด</t>
  </si>
  <si>
    <t xml:space="preserve">     อัตราการเพิ่มผู้ใช้น้ำ (ปกติ)</t>
  </si>
  <si>
    <t xml:space="preserve">     อัตราการเพิ่มผู้ใช้น้ำ (รวมรับโอน)</t>
  </si>
  <si>
    <t>2. การผลิตและการจำหน่ายน้ำ</t>
  </si>
  <si>
    <t>26 สาขา</t>
  </si>
  <si>
    <t>2.1 ปริมาณน้ำจำหน่าย</t>
  </si>
  <si>
    <t>ลบ.ม.</t>
  </si>
  <si>
    <t>2.2 ปริมาณน้ำจ่ายฟรี</t>
  </si>
  <si>
    <t>2.3 ปริมาณน้ำ Blow Off</t>
  </si>
  <si>
    <t>2.4 ปริมาณน้ำจ่ายจริง</t>
  </si>
  <si>
    <t>2.5 ปริมาณน้ำจ่ายจริงสุทธิ</t>
  </si>
  <si>
    <t>2.6 ปริมาณน้ำผลิตจริง</t>
  </si>
  <si>
    <t>2.7 ปริมาณน้ำผลิตสุทธิ</t>
  </si>
  <si>
    <t xml:space="preserve">     ปริมาณน้ำสูญเสียในระบบจ่าย (2.5 - 2.1 - 2.2 - 2.3)</t>
  </si>
  <si>
    <t xml:space="preserve">     ปริมาณน้ำสูญเสียทั้งหมด</t>
  </si>
  <si>
    <t xml:space="preserve">     อัตราการสูญเสีย (ในระบบจ่าย)</t>
  </si>
  <si>
    <t>%</t>
  </si>
  <si>
    <t xml:space="preserve">     อัตราการสูญเสียทั้งหมด</t>
  </si>
  <si>
    <t xml:space="preserve">     อัตราการใช้น้ำ</t>
  </si>
  <si>
    <t>ลบ.ม./ราย/วัน</t>
  </si>
  <si>
    <t>จำนวนวันต่อเดือน</t>
  </si>
  <si>
    <t>วัน</t>
  </si>
  <si>
    <t xml:space="preserve">    ปริมาณน้ำดิบสูบ</t>
  </si>
  <si>
    <t xml:space="preserve">    ราคาน้ำดิบซื้อ</t>
  </si>
  <si>
    <t>บาท/ลบ.ม.</t>
  </si>
  <si>
    <t xml:space="preserve">    ปริมาณน้ำซื้อเอกชน</t>
  </si>
  <si>
    <t xml:space="preserve">     ราคาน้ำซื้อเอกชน</t>
  </si>
  <si>
    <t xml:space="preserve">    สารเคมี</t>
  </si>
  <si>
    <t>พัน ก.ก.</t>
  </si>
  <si>
    <t>สารส้ม</t>
  </si>
  <si>
    <t>ปูนคลอรีน</t>
  </si>
  <si>
    <t>แก๊สคลอรีน</t>
  </si>
  <si>
    <t>ปูนขาว</t>
  </si>
  <si>
    <t>PACl</t>
  </si>
  <si>
    <t>Polymer</t>
  </si>
  <si>
    <t>Activate</t>
  </si>
  <si>
    <t>โซดาแอช</t>
  </si>
  <si>
    <t>ฟลูออไรด์</t>
  </si>
  <si>
    <t>อื่น ๆ</t>
  </si>
  <si>
    <t xml:space="preserve">  หน่วยไฟฟ้า</t>
  </si>
  <si>
    <t>พันหน่วย</t>
  </si>
  <si>
    <t>ระบบผลิต</t>
  </si>
  <si>
    <t>ระบบจำหน่าย</t>
  </si>
  <si>
    <t>สำนักงาน</t>
  </si>
  <si>
    <t>3. รายได้</t>
  </si>
  <si>
    <t xml:space="preserve">    รายได้จากการดำเนินการ</t>
  </si>
  <si>
    <t>บาท</t>
  </si>
  <si>
    <t>รายได้จากการจำหน่ายน้ำ(ผ่านมาตร+ท่อธาร+หยอดเหรียญ-ส่วนลดค่าน้ำผ่านมาตร)</t>
  </si>
  <si>
    <t>รายได้ค่าน้ำผ่านมาตร</t>
  </si>
  <si>
    <t xml:space="preserve"> - ที่อยู่อาศัยและอื่น ๆ</t>
  </si>
  <si>
    <t xml:space="preserve"> - ธุรกิจขนาดเล็ก</t>
  </si>
  <si>
    <t xml:space="preserve"> - อุตสาหกรรมและธุรกิจขนาดใหญ่</t>
  </si>
  <si>
    <t xml:space="preserve"> - ราชการ</t>
  </si>
  <si>
    <t xml:space="preserve"> - รัฐวิสาหกิจ</t>
  </si>
  <si>
    <t>รายได้ค่าน้ำท่อธาร</t>
  </si>
  <si>
    <t xml:space="preserve"> - รายได้ค่าขายน้ำท่อธาร</t>
  </si>
  <si>
    <t xml:space="preserve"> - รายได้จาการขายน้ำประปาสำหรับทดสอบท่อ</t>
  </si>
  <si>
    <t>รายได้ค่าน้ำหยอดเหรียญ</t>
  </si>
  <si>
    <t xml:space="preserve"> - รายได้ค่าน้ำประปาหยอดเหรียญ</t>
  </si>
  <si>
    <t>รายได้ค่าบริการ</t>
  </si>
  <si>
    <t xml:space="preserve"> - รายได้ค่าบริการทั่วไป</t>
  </si>
  <si>
    <t xml:space="preserve"> - รายได้ค่าบริการอื่นๆ</t>
  </si>
  <si>
    <t>ส่วนลดค่าน้ำผ่านมาตร</t>
  </si>
  <si>
    <t>รายได้จากการขยายเขตจำหน่ายน้ำตัดบัญชี</t>
  </si>
  <si>
    <t>รายได้ค่าติดตั้งและวางท่อ</t>
  </si>
  <si>
    <t>รายได้ค่าติดตั้งมาตรวัดน้ำ-เอกชน ตัดบัญชี</t>
  </si>
  <si>
    <t>รายได้ค่าติดตั้งมาตรวัดน้ำ-ราชการ ตัดบัญชี</t>
  </si>
  <si>
    <t>รายได้ค่าวางท่อขยายเขตจำหน่ายน้ำ-เอกชน ตัดบัญชี</t>
  </si>
  <si>
    <t>รายได้ค่าวางท่อขยายเขตจำหน่ายน้ำ-ราชการ ตัดบัญชี</t>
  </si>
  <si>
    <t>รายได้จากการรับโอนครุภัณฑ์-เอกชน ตัดบัญชี</t>
  </si>
  <si>
    <t>รายได้จากการรับโอนครุภัณฑ์-ราชการ ตัดบัญชี</t>
  </si>
  <si>
    <t>รายได้จากการรับโอนสิ่งก่อสร้าง-เอกชน ตัดบัญชี</t>
  </si>
  <si>
    <t>รายได้จากการรับโอนสิ่งก่อสร้าง-ราชการ ตัดบัญชี</t>
  </si>
  <si>
    <t>4. รายจ่าย</t>
  </si>
  <si>
    <t>4.1 ต้นทุนค่าติดตั้งและวางท่อ  (ปรับปรุงลด)</t>
  </si>
  <si>
    <t>ค่าวัสดุดำเนินการใช้ไปในการติดตั้ง</t>
  </si>
  <si>
    <t>วัสดุสิ้นเปลืองใช้ไป</t>
  </si>
  <si>
    <t>ผลต่างทางด้านราคาจาการสั่งซื้อ-ติดตั้ง</t>
  </si>
  <si>
    <t>ค่าจ้างเหมา ส/ท ระหว่างก่อสร้าง</t>
  </si>
  <si>
    <t>ค่าจ้างเหมาสำหรับติดตั้งและวางท่อ</t>
  </si>
  <si>
    <t>4.2 เงินเดือนและค่าจ้างประจำ</t>
  </si>
  <si>
    <t>เงินเดือน</t>
  </si>
  <si>
    <t xml:space="preserve"> - จำนวนพนักงานและลูกจ้างประจำ</t>
  </si>
  <si>
    <t>คน</t>
  </si>
  <si>
    <t>4.3 ค่าจ้างชั่วคราว</t>
  </si>
  <si>
    <t>ค่าจ้างชั่วคราว-รายเดือน</t>
  </si>
  <si>
    <t xml:space="preserve"> - จำนวนลูกจ้างชั่วคราว-รายเดือน</t>
  </si>
  <si>
    <t>4.4 ค่าตอบแทนและสวัสดิการพนักงาน</t>
  </si>
  <si>
    <t>ค่าล่วงเวลา</t>
  </si>
  <si>
    <t>เงินชดเชยสาเหตุออกจากงาน</t>
  </si>
  <si>
    <t>ค่าตอบแทนอื่นที่จ่ายให้พนักงาน</t>
  </si>
  <si>
    <t>ค่ารักษาพยาบาล</t>
  </si>
  <si>
    <t>ค่าเบี้ยประกันภัยพนักงาน</t>
  </si>
  <si>
    <t>เงินทดแทน</t>
  </si>
  <si>
    <t>เงินช่วยเหลือ</t>
  </si>
  <si>
    <t>เงินสมทบกองทุนสำรองเลี้ยงชีพ</t>
  </si>
  <si>
    <t>เงินสมทบกองทุนสงเคราะห์</t>
  </si>
  <si>
    <t>ค่าสวัสดิการอื่นๆ</t>
  </si>
  <si>
    <t>ต้นทุนบริการ-ผลประโยชน์พนักงานระยะยาว</t>
  </si>
  <si>
    <t>ต้นทุนดอกเบี้ย-ผลประโยชน์พนักงานระยะยาว</t>
  </si>
  <si>
    <t>ผลต่างจากการประมาณการภาระผูกพันผลประโยชน์กับจ่ายจริง</t>
  </si>
  <si>
    <t>กำไรขาดทุนจากประมาณการตามหลักคณิตฯ-ระยะยาวอื่น</t>
  </si>
  <si>
    <t>ส่วนต่างภาระบำเหน็จกับเงินกองทุนสงเคราะห์</t>
  </si>
  <si>
    <t>4.5 วัสดุการผลิต</t>
  </si>
  <si>
    <t>ค่าวัสดุการผลิตใช้ไป</t>
  </si>
  <si>
    <t>ผลต่างด้านราคาจากการสั่งซื้อตปท.-ผลิต</t>
  </si>
  <si>
    <t>4.6 ค่าซื้อน้ำดิบ</t>
  </si>
  <si>
    <t>ค่าซื้อน้ำดิบจากหน่วยราชการ</t>
  </si>
  <si>
    <t>ค่าอนุรักษ์น้ำบาดาล</t>
  </si>
  <si>
    <t>ค่าซื้อน้ำดิบจากเอกชน</t>
  </si>
  <si>
    <t>4.6.1 ค่าน้ำโอนระหว่างกัน</t>
  </si>
  <si>
    <t>ค่าน้ำโอนระหว่างกัน</t>
  </si>
  <si>
    <t>4.7 ค่าซื้อน้ำประปา</t>
  </si>
  <si>
    <t>ส่วนลดรับ-ค่าซื้อน้ำประปา</t>
  </si>
  <si>
    <t>ค่าซื้อน้ำประปา</t>
  </si>
  <si>
    <t>4.8 วัสดุดำเนินการและซ่อมบำรุง</t>
  </si>
  <si>
    <t>ค่าวัสดุวิเคราะห์น้ำและอื่นๆ</t>
  </si>
  <si>
    <t xml:space="preserve">ค่าซ่อมแซมสิ่งก่อสร้าง </t>
  </si>
  <si>
    <t xml:space="preserve">ค่าซ่อมแซมเครื่องจักรกล </t>
  </si>
  <si>
    <t xml:space="preserve">ค่าซ่อมแซมระบบไฟฟ้า </t>
  </si>
  <si>
    <t>ค่าวัสดุดำเนินการใช้ไปในการจำหน่าย</t>
  </si>
  <si>
    <t>ผลต่างด้านราคาจากการสั่งซื้อ-จำหน่าย</t>
  </si>
  <si>
    <t>ค่าซ่อมแซมระบบประปา</t>
  </si>
  <si>
    <t>ค่าซ่อมแซมสิ่งก่อสร้าง - ระบบจำหน่าย</t>
  </si>
  <si>
    <t>ค่าซ่อมแซมเครื่องจักรกล - ระบบจำหน่าย</t>
  </si>
  <si>
    <t>ค่าซ่อมแซมระบบไฟฟ้า - ระบบจำหน่าย</t>
  </si>
  <si>
    <t>ค่าซ่อมบำรุง - ยานพาหนะ</t>
  </si>
  <si>
    <t>4.9 น้ำมันเชื้อเพลิงและหล่อลื่น</t>
  </si>
  <si>
    <t>ค่าน้ำมันเชื้อเพลิง - ระบบผลิต</t>
  </si>
  <si>
    <t>ค่าน้ำมันเชื้งเพลิง - ระบบจำหน่าย</t>
  </si>
  <si>
    <t>ค่าน้ำมันรถ กปภ.</t>
  </si>
  <si>
    <t>4.10 วัสดุสำนักงาน</t>
  </si>
  <si>
    <t>ค่าโฆษณา</t>
  </si>
  <si>
    <t>ค่าประชาสัมพันธ์</t>
  </si>
  <si>
    <t>ค่าภาษีป้าย</t>
  </si>
  <si>
    <t>ค่าถ่ายเอกสารและพิมพ์เขียว</t>
  </si>
  <si>
    <t>4.11 ค่าจ้างและบริการ</t>
  </si>
  <si>
    <t>ค่าจ้างเหมาผลิตน้ำ</t>
  </si>
  <si>
    <t>ค่าจ้างเหมาสูบน้ำ</t>
  </si>
  <si>
    <t>ค่าจ้างระวังดูแลรักษาน้ำ</t>
  </si>
  <si>
    <t>ค่าเช่าระบบผลิต</t>
  </si>
  <si>
    <t>ค่าระวางบรรทุกและขนส่ง</t>
  </si>
  <si>
    <t>ค่าจ้างเหมาทดสอบมาตร</t>
  </si>
  <si>
    <t>ค่าจ้างเหมาเก็บเงิน</t>
  </si>
  <si>
    <t>ค่าจ้างเหมาอ่านมาตร</t>
  </si>
  <si>
    <t>ค่าจ้างชั่วคราว</t>
  </si>
  <si>
    <t>ค่าจ้างชั่วคราว-รายวัน</t>
  </si>
  <si>
    <t>ค่าเช่าอาคาร สำนักงาน</t>
  </si>
  <si>
    <t>ค่าเช่าครุภัณฑ์ สำนักงาน</t>
  </si>
  <si>
    <t>ค่าซ่อมแซมอาคาร สำนักงาน</t>
  </si>
  <si>
    <t>ค่าซ่อมแซม ครุภัณฑ์</t>
  </si>
  <si>
    <t>ค่าจ้างพนักงานรักษาความปลอดภัย</t>
  </si>
  <si>
    <t>ค่าจ้างพนักงานทำความสะอาด</t>
  </si>
  <si>
    <t>ค่าจ้างหน่วยงานภายนอกดูแลระบบคอมพิวเตอร์</t>
  </si>
  <si>
    <t>4.12 ค่าใช้จ่ายในการดำเนินงานอื่น(รวมค่าน้ำโอน ค่าใช้จ่ายในการผลิตน้ำดื่ม วัสดุสิ้นเปลืองใช้ไป-ซ่อมมาตรวัดน้ำ</t>
  </si>
  <si>
    <t>ภาษีมูลค่าเพิ่มที่ กปภ.รับภาระ</t>
  </si>
  <si>
    <t>ค่าน้ำโอน-น้ำดื่ม</t>
  </si>
  <si>
    <t>ค่าไฟฟ้า-น้ำดื่ม</t>
  </si>
  <si>
    <t>วัตถุดิบทางตรงใช้ไปในการผลิตน้ำดื่ม</t>
  </si>
  <si>
    <t>ค่าวัสดุทางอ้อมใช้ไปในการผลิตน้ำดื่ม</t>
  </si>
  <si>
    <t>ค่าแรงงาน-น้ำดื่ม</t>
  </si>
  <si>
    <t>ค่าซ่อมแซมและบำรุงเครื่องจักร-น้ำดื่ม</t>
  </si>
  <si>
    <t>ค่าซ่อมแซมและบำรุงอาคารโรงงาน-น้ำดื่ม</t>
  </si>
  <si>
    <t>ค่าวัสดุสิ้นเปลือง-น้ำดื่ม</t>
  </si>
  <si>
    <t>ค่าวัสดุวิเคราะห์น้ำ-น้ำดื่ม</t>
  </si>
  <si>
    <t>ต้นทุนการผลิตน้ำดื่ม</t>
  </si>
  <si>
    <t>ค่าแรงงาน-ซ่อมมาตรวัดน้ำ</t>
  </si>
  <si>
    <t>วัสดุสิ้นเปลืองใช้ไป-ซ่อมมาตรวัดน้ำ</t>
  </si>
  <si>
    <t>ค่าซ่อมแซมบำรุงรักษาเครื่องจักร-
ซ่อมมาตรวัดน้ำ</t>
  </si>
  <si>
    <t>ค่าซ่อมแซมบำรุงรักษาอาคารโรงงาน-
ซ่อมมาตรวัดน้ำ</t>
  </si>
  <si>
    <t>ค่าซ่อมแซมบำรุงรักษารถยก-ซ่อมมาตรวัดน้ำ</t>
  </si>
  <si>
    <t>ค่าน้ำโอน-ซ่อมมาตรวัดน้ำ</t>
  </si>
  <si>
    <t>ต้นทุนการซ่อมมาตรวัดน้ำ</t>
  </si>
  <si>
    <t>ค่าฝึกอบรม</t>
  </si>
  <si>
    <t>ค่าใช้จ่ายในการเดินทาง - ต่างประเทศ</t>
  </si>
  <si>
    <t>ค่าเช่าที่ดิน</t>
  </si>
  <si>
    <t>ค่าภาษีโรงเรือนและที่ดิน</t>
  </si>
  <si>
    <t>ค่าใช้จ่ายเพื่อสิทธิในการใช้สินทรัพย์</t>
  </si>
  <si>
    <t>ค่าเบี้ยประกันภัย - ยานพาหนะ</t>
  </si>
  <si>
    <t>ค่าเช่ารถยนต์  (ตามที่ภาคส่ง งบ = 11,243,137 บาท)</t>
  </si>
  <si>
    <t>ค่าธรรมเนียมและภาษี</t>
  </si>
  <si>
    <t>ค่าที่ปรึกษา</t>
  </si>
  <si>
    <t>ค่าตอบแทน</t>
  </si>
  <si>
    <t>ค่าใช้จ่ายในการเดินทางจ่ายให้ผู้บริหารที่ผ่านการสรรหา</t>
  </si>
  <si>
    <t>ค่าใช้จ่ายที่เกี่ยวกับรถยนต์ ผู้บริหารที่ผ่านการสรรหา</t>
  </si>
  <si>
    <t>ค่ารับรองเฉพาะ</t>
  </si>
  <si>
    <t>ค่าใช้จ่ายอื่นๆเฉพาะ</t>
  </si>
  <si>
    <t>ค่าสอบบัญชี</t>
  </si>
  <si>
    <t>ค่าใช้จ่ายในการเดินทางของผู้สอบบัญชี</t>
  </si>
  <si>
    <t>ค่าทำงานล่วงเวลาของผู้สอบบัญชี</t>
  </si>
  <si>
    <t>เงินสมนาคุณของผู้สอบบัญชี</t>
  </si>
  <si>
    <t>ค่ารับรอง</t>
  </si>
  <si>
    <t>ค่าเบี้ยประชุมผู้บริหาร</t>
  </si>
  <si>
    <t>ค่าเบี้ยประชุมกรรมการ</t>
  </si>
  <si>
    <t>ค่าตอบแทนกรรมการ</t>
  </si>
  <si>
    <t>ค่าใช้จ่ายเพื่อสาธารณะประโยชน์ที่จ่ายจากดอกผลกองทุนเงินประกันการใช้น้ำ</t>
  </si>
  <si>
    <t>ค่าใช้จ่ายในการวิจัยและพัฒนา</t>
  </si>
  <si>
    <t>ขาดทุนจากของเสียเกินปกติ</t>
  </si>
  <si>
    <t>ผลต่างต้นทุนมาตรฐานกับต้นทุนจริง-น้ำดื่ม</t>
  </si>
  <si>
    <t>ผลต่างต้นทุนมาตรฐานกับต้นทุนจริง-มาตรวัดน้ำ</t>
  </si>
  <si>
    <t>4.13 ค่าไฟฟ้า</t>
  </si>
  <si>
    <t>ค่าไฟฟ้า - ระบบผลิต</t>
  </si>
  <si>
    <t>ค่าไฟฟ้า - ระบบจำหน่าย</t>
  </si>
  <si>
    <t>ค่าไฟฟ้า - สำนักงาน</t>
  </si>
  <si>
    <t>4.14 ค่าใช้จ่ายและติดตั้งสาธารณูปโภค</t>
  </si>
  <si>
    <t>ค่าติดตั้งไฟฟ้า-ระบบผลิต</t>
  </si>
  <si>
    <t>ค่าติดตั้งไฟฟ้า-ระบบจำหน่าย</t>
  </si>
  <si>
    <t>ค่าน้ำประปา</t>
  </si>
  <si>
    <t>ค่าติดตั้งไฟฟ้า-สำนักงาน</t>
  </si>
  <si>
    <t>ค่าโทรศัพท์ / โทรสาร - ต่างประเทศ</t>
  </si>
  <si>
    <t>ค่าโทรศัพท์ / โทรสาร - ในประเทศ</t>
  </si>
  <si>
    <t>ค่าไปรษณียากรและโทรเลข</t>
  </si>
  <si>
    <t>ค่าการสื่อสารอื่นๆ</t>
  </si>
  <si>
    <t>4.15 ค่าธรรมเนียมธนาคารและอื่นๆ</t>
  </si>
  <si>
    <t>ค่าธรรมเนียมธนาคาร</t>
  </si>
  <si>
    <t>ค่าธรรมเนียมอื่น</t>
  </si>
  <si>
    <t>4.16 หนี้สงสัยจะสูญ</t>
  </si>
  <si>
    <t>หนี้สูญ</t>
  </si>
  <si>
    <t>หนี้สงสัยจะสูญ</t>
  </si>
  <si>
    <t>ปรับปรุงหนี้สงสัยจะสูญ</t>
  </si>
  <si>
    <t xml:space="preserve">   รวมค่าใช้จ่ายในการจากการดำเนินงาน</t>
  </si>
  <si>
    <t xml:space="preserve">   กำไร(ขาดทุน)จากการดำเนินงาน</t>
  </si>
  <si>
    <t xml:space="preserve">     ค่าใช้จ่ายที่ไม่เกี่ยวกับการดำเนินงาน</t>
  </si>
  <si>
    <t>กำไรจากการจำหน่ายสินทรัพย์</t>
  </si>
  <si>
    <t>ขาดทุนในเงินลงทุนของบริษัทร่วม</t>
  </si>
  <si>
    <t>เงินบริจาคเพื่อสาธารณประโยชน์</t>
  </si>
  <si>
    <t>เงินบริจาคเพื่อการศึกษาและกีฬา</t>
  </si>
  <si>
    <t>เงินสมนาคุณประปาดีเด่นและพนักงานดีเด่น</t>
  </si>
  <si>
    <t>เงินสมนาคุณบุคคลภายนอก</t>
  </si>
  <si>
    <t>รายจ่ายต้องห้าม</t>
  </si>
  <si>
    <t>ค่าปรับและค่าเสียหายจ่ายคืน</t>
  </si>
  <si>
    <t>ขาดทุนจากการจำหน่ายสินทรัพย์</t>
  </si>
  <si>
    <t>ปรับมูลค่าวัสดุคงเหลือ</t>
  </si>
  <si>
    <t>ค่าใช้จ่ายอื่นๆ</t>
  </si>
  <si>
    <t>ขาดทุนจากการปรับราคาวัสดุ</t>
  </si>
  <si>
    <t>ต้นทุนจากการจำหน่ายวัสดุ</t>
  </si>
  <si>
    <t>ปรับมูลค่าเงินประกันการใช้น้ำ</t>
  </si>
  <si>
    <t>ขาดทุนจากสินทรัพย์ขาดรอสอบข้อเท็จจริง</t>
  </si>
  <si>
    <t>ขาดทุนจากวัสดุขาดรอสอบข้อเท็จจริง</t>
  </si>
  <si>
    <t>ค่าเสียหายจากเงินสดขาดบัญชี</t>
  </si>
  <si>
    <t>ขาดทุน(กำไร)จากการประมาณการหนี้สิน</t>
  </si>
  <si>
    <t>ขาดทุนจากการปรับมูลค่าคงเหลือสินทรัพย์</t>
  </si>
  <si>
    <t>ค่าเสียหายจากเหตุอัคคีภัยและภัยพิบัติ</t>
  </si>
  <si>
    <t xml:space="preserve">     รายได้ที่ไม่เกี่ยวกับการดำเนินงาน</t>
  </si>
  <si>
    <t>ดอกเบี้ยเงินฝากธนาคาร</t>
  </si>
  <si>
    <t>ดอกเบี้ยเงินกู้พนักงาน</t>
  </si>
  <si>
    <t>ดอกเบี้ยรับตามสัญญาเช่าการเงิน</t>
  </si>
  <si>
    <t>รายได้เงินปันผล</t>
  </si>
  <si>
    <t>รายได้เงินชดเชย-ค่าน้ำขั้นต่ำ</t>
  </si>
  <si>
    <t>รายได้เงินชดเชยและค่าปรับ-ส่งมอบน้ำไม่ครบตามสัญญา</t>
  </si>
  <si>
    <t>รายได้จากการจำหน่ายวัสดุ</t>
  </si>
  <si>
    <t>รายได้จากการขายแบบฟอร์ม</t>
  </si>
  <si>
    <t>รายได้จากการขายไฟ/น้ำ/โทรศัพท์</t>
  </si>
  <si>
    <t>รายได้ค่าขายน้ำดิบ</t>
  </si>
  <si>
    <t>รายได้จากการรับบริจาคจากรัฐบาลตัดบัญชี</t>
  </si>
  <si>
    <t>รายได้จากการรับบริจาคจากเอกชน</t>
  </si>
  <si>
    <t>รายได้จากการรับบริจาคจากหน่วยงานอื่นๆ</t>
  </si>
  <si>
    <t>รายได้จากสินทรัพย์รับบริจาคภาคเอกชนตัดบัญชี</t>
  </si>
  <si>
    <t>รายได้ค่าตอบแทนจากการให้สัมปทาน</t>
  </si>
  <si>
    <t>กำไรจากการกลับรายการขาดทุนจากการด้อยค่า</t>
  </si>
  <si>
    <t>รายได้ค่าปรับและค่าเสียหาย</t>
  </si>
  <si>
    <t>รายได้เบ็ดเตล็ด</t>
  </si>
  <si>
    <t>กำไรจากการปรับราคาวัสดุ</t>
  </si>
  <si>
    <t>ส่วนลดรับอื่น</t>
  </si>
  <si>
    <t>กำไรในเงินลงทุนของบริษัทร่วม</t>
  </si>
  <si>
    <t xml:space="preserve">   กำไร(ขาดทุน)ก่อนหักค่าเสื่อมฯ</t>
  </si>
  <si>
    <t xml:space="preserve">  ค่าเสื่อมราคาและขาดทุนตัดจำหน่าย</t>
  </si>
  <si>
    <t>ขาดทุนจากการปรับมูลค่าและวัสดุล้าสมัย</t>
  </si>
  <si>
    <t>ค่าเสื่อมราคา-อาคารและสิ่งปลูกสร้าง</t>
  </si>
  <si>
    <t>ค่าเสื่อมราคา-ครุภัณฑ์</t>
  </si>
  <si>
    <t>ค่าเสื่อมราคา-ส/ทภายใต้สัญญาเช่าการเงิน</t>
  </si>
  <si>
    <t>ค่าเสื่อมราคา-อาคารและสิ่งปลูกสร้างภายใต้สัญญาเช่า</t>
  </si>
  <si>
    <t>ค่าเสื่อมราคา-ครุภัณฑ์ภายใต้สัญญาเช่าการเงิน</t>
  </si>
  <si>
    <t>ค่าตัดจำหน่ายสิทธิการใช้ทรัพย์สิน</t>
  </si>
  <si>
    <t>ค่าตัดจำหน่าย-โปรแกรมคอมพิวเตอร์</t>
  </si>
  <si>
    <t>ค่าตัดจำหน่าย-สินทรัพย์ไม่มีตัวตนภายใต้สัญญาเช่า</t>
  </si>
  <si>
    <t>ขาดทุนจากการด้อยค่าสินทรัพย์ถาวรเสื่อมสภาพ</t>
  </si>
  <si>
    <t>ขาดทุนจากการด้อยค่าของสินทรัพย์ถาวร</t>
  </si>
  <si>
    <t>คส.ลดยอดสินทรัพย์ด้อยค่า-อาคารและสิ่งก่อสร้าง</t>
  </si>
  <si>
    <t>คส.ลดยอดสินทรัพย์ด้อยค่า-ครุภัณฑ์</t>
  </si>
  <si>
    <t>คต.ลดยอดสินทรัพย์ด้อยค่า-สิทธิการใช้ทรัพย์สิน</t>
  </si>
  <si>
    <t>ค่าตัดจำหน่ายลดยอดสินทรัพย์ด้อยค่า-สินทรัพย์ไม่มีตัวตน</t>
  </si>
  <si>
    <t>กำไร(ขาดทุน)หลังหักค่าเสื่อมก่อนดอกเบี้ยจ่าย</t>
  </si>
  <si>
    <t>ดอกเบี้ยจ่าย</t>
  </si>
  <si>
    <t>ค่าธรรมเนียมพันธบัตร</t>
  </si>
  <si>
    <t>ดอกเบี้ยเงินกู้ ธนาคารกรุงไทย</t>
  </si>
  <si>
    <t>ดอกเบี้ยเงินกู้ อื่นๆ</t>
  </si>
  <si>
    <t>ดอกเบี้ยเงินกู้ ธนาคารออมสิน</t>
  </si>
  <si>
    <t>ดอกเบี้ยพันธบัตรการประปาส่วนภูมิภาค</t>
  </si>
  <si>
    <t>ดอกเบี้ยจ่าย-ประมาณการหนี้สินค่าน้ำประปาสัญญาเอกชนร่วมลงทุน</t>
  </si>
  <si>
    <t>ดอกเบี้ยจ่ายตามสัญญาเช่าการเงิน</t>
  </si>
  <si>
    <t>ดอกเบี้ยจ่ายจากการประมาณการหนี้สิน-ค่ารื้อถอนอาคารและสิ่งก่อสร้าง</t>
  </si>
  <si>
    <t>โบนัสจ่าย</t>
  </si>
  <si>
    <t>โบนัส</t>
  </si>
  <si>
    <t>ค่าโบนัสกรรมการ</t>
  </si>
  <si>
    <t>รายได้เงินอุดหนุนจากรัฐบาลตัดบัญชี</t>
  </si>
  <si>
    <t>ปรับปรุงบัญชีค่าใช้จ่ายตามมาตรฐาน IFRS</t>
  </si>
  <si>
    <t>กำไร(ขาดทุน)จากการประมาณการหนี้สิน-ค่าน้ำประปาสัญญาเอกชนร่วมลงทุน</t>
  </si>
  <si>
    <t>ปรับมูลค่าค่าซื้อน้ำประปา</t>
  </si>
  <si>
    <t>กำไรขาดทุนจากการประมาณการตามหลักคณิตศาสตร์ประกันภัย</t>
  </si>
  <si>
    <t xml:space="preserve">   กำไร(ขาดทุน) สุทธิ</t>
  </si>
  <si>
    <t>5. ยอดหนี้ค่าน้ำค้างชำระ</t>
  </si>
  <si>
    <t xml:space="preserve">      ราชการ   - จำนวนฉบับ</t>
  </si>
  <si>
    <t xml:space="preserve">                      - จำนวนเงิน</t>
  </si>
  <si>
    <t xml:space="preserve">      เอกชน   - จำนวนฉบับ</t>
  </si>
  <si>
    <t>5.1 ยอดค้างชำระ 1 เดือน</t>
  </si>
  <si>
    <t>5.2 ยอดค้างชำระ 2-6 เดือนขึ้นไป</t>
  </si>
  <si>
    <t>5.3 ยอดค้างชำระ &gt;6-24 เดือน</t>
  </si>
  <si>
    <t>5.4 ยอดค้างชำระ &gt;24 เดือนขึ้นไป</t>
  </si>
  <si>
    <t>ฉบับ</t>
  </si>
  <si>
    <t>6. วิเคราะห์อัตราส่วน</t>
  </si>
  <si>
    <t>6.1 สัดส่วนพนักงานต่อผู้ใช้น้ำ 1,000 ราย</t>
  </si>
  <si>
    <t>-</t>
  </si>
  <si>
    <t>6.2 ค่าบุคลากรต่อน้ำจำหน่าย</t>
  </si>
  <si>
    <t>6.3 รายได้จากการจำหน่ายต่อน้ำจำหน่าย</t>
  </si>
  <si>
    <t>6.4 รายได้ค่าติดตั้งและวางท่อ</t>
  </si>
  <si>
    <t>บาท/รายผู้ติดตั้ง</t>
  </si>
  <si>
    <t>6.5 ต้นทุนค่าติดตั้งและวางท่อ</t>
  </si>
  <si>
    <t>6.6 รายได้ค่าบริการทั่วไป</t>
  </si>
  <si>
    <t>บาท/ราย/เดือน</t>
  </si>
  <si>
    <t>6.7 ค่าไฟฟ้ารวมต่อน้ำจำหน่าย</t>
  </si>
  <si>
    <t>6.8 ค่าไฟฟ้าระบบผลิตและจำหน่ายต่อน้ำจำหน่าย</t>
  </si>
  <si>
    <t>6.9 ค่าไฟฟ้าระบบผลิตและจำหน่ายต่อน้ำผลิตจ่ายสุทธิ</t>
  </si>
  <si>
    <t>6.10 ค่าไฟฟ้าระบบผลิตและจำหน่ายต่อน้ำผลิตจริงสุทธิ</t>
  </si>
  <si>
    <t>6.11 รายได้รวมต่อน้ำจำหน่าย</t>
  </si>
  <si>
    <t>6.12 รายจ่ายรวมต่อน้ำจำหน่าย</t>
  </si>
  <si>
    <t>6.13 กำไรสุทธิต่อน้ำจำหน่าย</t>
  </si>
  <si>
    <t xml:space="preserve">6.14 กำไรจากการดำเนินงานต่อหน่วยน้ำจำหน่าย </t>
  </si>
  <si>
    <t>6.15 ค่าใช้จ่ายในการดำเนินงานต่อน้ำจำหน่าย</t>
  </si>
  <si>
    <t>6.16 ค่าใช้จ่ายที่เกี่ยวกับพนักงานต่อรายได้ดำเนินงาน</t>
  </si>
  <si>
    <t>6.17 ค่าใช้จ่ายพนักงานต่อน้ำจำหน่าย</t>
  </si>
  <si>
    <t>6.18 หน่วยไฟฟ้าต่อน้ำผลิตจริงสุทธิ</t>
  </si>
  <si>
    <t>หน่วย/ลบ.ม.</t>
  </si>
  <si>
    <t>6.19 หน่วยไฟฟ้าต่อน้ำผลิตจ่ายสุทธิ</t>
  </si>
  <si>
    <t>6.20 หน่วยไฟฟ้าต่อน้ำจำหน่าย</t>
  </si>
  <si>
    <t>6.21 ค่าวัสดุการผลิตต่อน้ำผลิตจ่าย</t>
  </si>
  <si>
    <t xml:space="preserve">6.22 ค่าเสื่อมราคาต่อน้ำจำหน่าย </t>
  </si>
  <si>
    <t>7. รายการสารเคมี</t>
  </si>
  <si>
    <t>ราคาสารส้ม</t>
  </si>
  <si>
    <t>บาท/ก.ก.</t>
  </si>
  <si>
    <t>ราคาปูนคลอรีน</t>
  </si>
  <si>
    <t>ราคาแก๊สคลอรีน</t>
  </si>
  <si>
    <t>ราคาปูนขาว</t>
  </si>
  <si>
    <t>ราคา PACl</t>
  </si>
  <si>
    <t>ราคา Polymer</t>
  </si>
  <si>
    <t>ราคา Activate</t>
  </si>
  <si>
    <t>ราคาโซดาแอช</t>
  </si>
  <si>
    <t>ราคาฟลูออไรด์</t>
  </si>
  <si>
    <t>ราคาอื่น ๆ</t>
  </si>
  <si>
    <t>งบ 1I, 1F</t>
  </si>
  <si>
    <t>8. ค่าใช้จ่าย (งบภัยแล้ง)  1I</t>
  </si>
  <si>
    <t>1I - 5111004</t>
  </si>
  <si>
    <t>ค่าวัสดุวิเคราะห์น้ำและอื่น ๆ</t>
  </si>
  <si>
    <t xml:space="preserve">1I - 5121001 </t>
  </si>
  <si>
    <t>ค่าน้ำมันเชื้อเพลิง</t>
  </si>
  <si>
    <t xml:space="preserve">1I - 5121002 </t>
  </si>
  <si>
    <t>ค่าไฟฟ้า-ระบบผลิต</t>
  </si>
  <si>
    <t xml:space="preserve">1I - 5131001 </t>
  </si>
  <si>
    <t>ค่าซ่อมแซมสิ่งก่อสร้าง</t>
  </si>
  <si>
    <t>1I - 5131002</t>
  </si>
  <si>
    <t>ค่าซ่อมแซมเครื่องจักรกล</t>
  </si>
  <si>
    <t xml:space="preserve">1I - 5131003  </t>
  </si>
  <si>
    <t>ค่าซ่อมแซมระบบไฟฟ้า</t>
  </si>
  <si>
    <t xml:space="preserve">1I - 5141001  </t>
  </si>
  <si>
    <t xml:space="preserve">1I - 5141002 </t>
  </si>
  <si>
    <t xml:space="preserve"> ค่าจ้างเหมาสูบน้ำ</t>
  </si>
  <si>
    <t xml:space="preserve">1I - 5141003  </t>
  </si>
  <si>
    <t>ค่าจ้างระวังรักษาน้ำ</t>
  </si>
  <si>
    <t xml:space="preserve">1I - 5221001  </t>
  </si>
  <si>
    <t xml:space="preserve">1I - 6221002  </t>
  </si>
  <si>
    <t>ค่าใช้จ่ายในการเดินทาง-ในประเทศ</t>
  </si>
  <si>
    <t xml:space="preserve">1I - 6242003  </t>
  </si>
  <si>
    <t>ค่าจ้างหน่วยงานภายนอกดูแลสำนักงานอื่นๆ</t>
  </si>
  <si>
    <t xml:space="preserve">1I - 6261001  </t>
  </si>
  <si>
    <t>ค่าน้ำมันยานพาหนะ</t>
  </si>
  <si>
    <t>9. ค่าใช้จ่ายงบ GIS 1F.1</t>
  </si>
  <si>
    <t>1F - 6221002.1</t>
  </si>
  <si>
    <t xml:space="preserve">1F - 6232002.1   </t>
  </si>
  <si>
    <t>ค่าเช่าครุภัณฑ์สำนักงาน</t>
  </si>
  <si>
    <t xml:space="preserve">1F - 6232004.1   </t>
  </si>
  <si>
    <t>ค่าซ่อมแซมครุภัณฑ์</t>
  </si>
  <si>
    <t xml:space="preserve">1F - 6232005.1   </t>
  </si>
  <si>
    <t>ค่าซ่อมแซมเครื่องคอมพิวเตอร์ (เพิ่ม ก.พ.55)</t>
  </si>
  <si>
    <t xml:space="preserve">1F - 6241001.1  </t>
  </si>
  <si>
    <t>ค่าเครื่องเขียนแบบพิมพ์</t>
  </si>
  <si>
    <t>1F - 6241002.1</t>
  </si>
  <si>
    <t>ค่าถ่ายเอกสาร</t>
  </si>
  <si>
    <t>1F - 6241003.1</t>
  </si>
  <si>
    <t>ค่าวัสดุสิ้นเปลืองทั่วไป</t>
  </si>
  <si>
    <t xml:space="preserve">1F - 6242003.1   </t>
  </si>
  <si>
    <t>ค่าจ้างหน่วยงานภายนอกดูแลสำนักงานอื่น ๆ</t>
  </si>
  <si>
    <t xml:space="preserve">1F - 6253002.1   </t>
  </si>
  <si>
    <t xml:space="preserve">1F - 6261001.1 </t>
  </si>
  <si>
    <t xml:space="preserve">  ค่าน้ำมันยานพาหนะ</t>
  </si>
  <si>
    <t xml:space="preserve">1F - 6273002.1   </t>
  </si>
  <si>
    <t>ค่าใช้จ่ายในการประชุม</t>
  </si>
  <si>
    <t xml:space="preserve">1F - 6279008.1   </t>
  </si>
  <si>
    <t>1F - 6279013.1</t>
  </si>
  <si>
    <t xml:space="preserve"> ค่าวัสดุถาวร</t>
  </si>
  <si>
    <t xml:space="preserve">1F - 6212001.1 </t>
  </si>
  <si>
    <t>10. ค่าประชาสัมพันธ์  1F.2</t>
  </si>
  <si>
    <t>1F - 5111004.2</t>
  </si>
  <si>
    <t xml:space="preserve">1F - 5131001.2 </t>
  </si>
  <si>
    <t>1F - 5131002.2</t>
  </si>
  <si>
    <t xml:space="preserve"> ค่าซ่อมแซมเครื่องจักรกล</t>
  </si>
  <si>
    <t xml:space="preserve">1F - 5131003.2 </t>
  </si>
  <si>
    <t xml:space="preserve">1F - 5141003.2 </t>
  </si>
  <si>
    <t>1F - 5221001.2</t>
  </si>
  <si>
    <t>ค่าซ่อมประปา (Homecare)</t>
  </si>
  <si>
    <t xml:space="preserve">1F - 6111002.2   </t>
  </si>
  <si>
    <t xml:space="preserve">1F - 6212001.2 </t>
  </si>
  <si>
    <t>1F - 6221002.2</t>
  </si>
  <si>
    <t>ค่าเดินทาง(นวัตกรรม)</t>
  </si>
  <si>
    <t xml:space="preserve">1F - 6232004.2   </t>
  </si>
  <si>
    <t xml:space="preserve">1F - 6241003.2 </t>
  </si>
  <si>
    <t>ค่าวัสดุสิ้นเปลือง(นวัตกรรม)</t>
  </si>
  <si>
    <t xml:space="preserve">1F - 6242003.2   </t>
  </si>
  <si>
    <t xml:space="preserve">1F - 6253001.2 </t>
  </si>
  <si>
    <t xml:space="preserve">ค่าไปรษณียากรและโทรเลข </t>
  </si>
  <si>
    <t xml:space="preserve">1F - 6273001.2 </t>
  </si>
  <si>
    <t xml:space="preserve">1F - 6273002.2 </t>
  </si>
  <si>
    <t>1F - 6277001.2</t>
  </si>
  <si>
    <t xml:space="preserve">1F - 6277002.2   </t>
  </si>
  <si>
    <t>ค่าสมนาคุณบุคคลภายนอก (โครงการ CSR)</t>
  </si>
  <si>
    <t xml:space="preserve">1F - 6279008.2   </t>
  </si>
  <si>
    <t xml:space="preserve">1F - 6279013.2 </t>
  </si>
  <si>
    <t>ค่าวัสดุถาวร(โครงการทดแทน UPS)</t>
  </si>
  <si>
    <t>1F - 6274002.2</t>
  </si>
  <si>
    <t>1F - 6261001.2</t>
  </si>
  <si>
    <t>1F - 6276003.2</t>
  </si>
  <si>
    <t>คชจ.เพื่อสาธารณะประโยชน์ที่จ่ายจากดอกผลกท.</t>
  </si>
  <si>
    <t>1F - 6278001.2</t>
  </si>
  <si>
    <t>1F - 5221003.2</t>
  </si>
  <si>
    <t>1F - 5221004.2</t>
  </si>
  <si>
    <t>1F - 6221001.2</t>
  </si>
  <si>
    <t>ค่าใช้จ่ายในการเดินทาง-ต่างประเทศ</t>
  </si>
  <si>
    <t xml:space="preserve">1F - 6241001.2  </t>
  </si>
  <si>
    <t>11. ค่าใช้จ่ายงบแผนปฏิบัติการ  1F.3</t>
  </si>
  <si>
    <t xml:space="preserve">1F - 6111001.3   </t>
  </si>
  <si>
    <t xml:space="preserve">1F - 6111002.3   </t>
  </si>
  <si>
    <t xml:space="preserve">1F - 6212001.3  </t>
  </si>
  <si>
    <t xml:space="preserve">1F - 6221002.3   </t>
  </si>
  <si>
    <t xml:space="preserve">1F - 6241003.3  </t>
  </si>
  <si>
    <t xml:space="preserve">1F - 6279013.3 </t>
  </si>
  <si>
    <t>ค่าวัสดุถาวร</t>
  </si>
  <si>
    <t xml:space="preserve">1F - 6253002.3 </t>
  </si>
  <si>
    <t>รวมค่าใช้จ่ายงบ 1I, 1F</t>
  </si>
  <si>
    <t>รวมรายได้ทั้งหมด</t>
  </si>
  <si>
    <t>รวมค่าใช้จ่ายทั้งหมด</t>
  </si>
  <si>
    <t>กำไรขาดทุนสุทธิ</t>
  </si>
  <si>
    <t>รายได้ค่าปรับและค่าเสียหาย (เขตบันทึก)</t>
  </si>
  <si>
    <t>ค่าซ่อมแซมระบบประปา (DMA)</t>
  </si>
  <si>
    <t>ต้นทุนค่าน้ำต่อหน่วย (1Y+1I+1F+ค่าเสื่อม ไม่รวมปันส่วน)/น้ำจำหน่าย</t>
  </si>
  <si>
    <t>บาท/หน่วย</t>
  </si>
  <si>
    <t xml:space="preserve">ผลการดำเนินงานเพื่อการประเมินผล (ไม่รวม 1I, 1F) </t>
  </si>
  <si>
    <t>รวมทั้งเขต</t>
  </si>
  <si>
    <t>กปภ.ข.</t>
  </si>
  <si>
    <t>กปภ.สาขาเชียงใหม่(พ)</t>
  </si>
  <si>
    <t>กปภ.สาขาฮอด</t>
  </si>
  <si>
    <t>กปภ.สาขาสันกำแพง</t>
  </si>
  <si>
    <t>กปภ.สาขาแม่ริม</t>
  </si>
  <si>
    <t>กปภ.สาขาแม่แตง</t>
  </si>
  <si>
    <t>กปภ.สาขาฝาง</t>
  </si>
  <si>
    <t>กปภ.สาขาแม่ฮ่องสอน</t>
  </si>
  <si>
    <t>กปภ.สาขาแม่สะเรียง</t>
  </si>
  <si>
    <t>กปภ.สาขาลำพูน</t>
  </si>
  <si>
    <t>กปภ.สาขาบ้านโฮ่ง</t>
  </si>
  <si>
    <t>กปภ.สาขาลำปาง</t>
  </si>
  <si>
    <t>กปภ.สาขาเกาะคา</t>
  </si>
  <si>
    <t>กปภ.สาขาเถิน</t>
  </si>
  <si>
    <t>กปภ.สาขาแพร่</t>
  </si>
  <si>
    <t>กปภ.สาขาเด่นชัย</t>
  </si>
  <si>
    <t>กปภ.สาขาร้องกวาง</t>
  </si>
  <si>
    <t>กปภ.สาขาน่าน</t>
  </si>
  <si>
    <t>กปภ.สาขาท่าวังผา</t>
  </si>
  <si>
    <t>กปภ.สาขาพะเยา</t>
  </si>
  <si>
    <t>กปภ.สาขาจุน</t>
  </si>
  <si>
    <t>กปภ.สาขาเชียงราย</t>
  </si>
  <si>
    <t>กปภ.สาขาพาน</t>
  </si>
  <si>
    <t>กปภ.สาขาเทิง</t>
  </si>
  <si>
    <t>กปภ.สาขาเวียงเชียงของ</t>
  </si>
  <si>
    <t>กปภ.สาขาแม่สาย</t>
  </si>
  <si>
    <t>กปภ.สาขาแม่ขะจาน</t>
  </si>
  <si>
    <t>กปภ.สาขาจอมทอง</t>
  </si>
  <si>
    <t>รายได้จากการดำเนินงาน</t>
  </si>
  <si>
    <t>ค่าใช้จ่ายจากการดำเนินงาน (ไม่รวม 1I, 1F)</t>
  </si>
  <si>
    <t>EBITDA</t>
  </si>
  <si>
    <t>กำไร/ขาดทุนจากการดำเนินงาน (ไม่รวม 1I, 1F)</t>
  </si>
  <si>
    <t>หน่วยวัด</t>
  </si>
  <si>
    <t>น้ำหนัก
(ร้อยละ)</t>
  </si>
  <si>
    <t>ค่าเกณฑ์วัด</t>
  </si>
  <si>
    <t>การปรับค่าเกณฑ์วัด
Interval</t>
  </si>
  <si>
    <t xml:space="preserve">       - หมวด 1</t>
  </si>
  <si>
    <t>ระดับ</t>
  </si>
  <si>
    <t xml:space="preserve">       - หมวด 2</t>
  </si>
  <si>
    <t xml:space="preserve">       - หมวด 3</t>
  </si>
  <si>
    <t xml:space="preserve">       - หมวด 4</t>
  </si>
  <si>
    <t xml:space="preserve">       - หมวด 5</t>
  </si>
  <si>
    <t xml:space="preserve">       - หมวด 6</t>
  </si>
  <si>
    <t>กม.</t>
  </si>
  <si>
    <t>2.ผลการดำเนินงานของรัฐวิสาหกิจ</t>
  </si>
  <si>
    <t xml:space="preserve">  • ตัวชี้วัดทางการเงิน</t>
  </si>
  <si>
    <t xml:space="preserve">    2.1 กำไรจากการดำเนินงาน (EBIDA) </t>
  </si>
  <si>
    <t>ล้านบาท</t>
  </si>
  <si>
    <t>ร้อยละ</t>
  </si>
  <si>
    <t>-/+10</t>
  </si>
  <si>
    <t xml:space="preserve">  • ตัวชี้วัดที่ไม่ใช่ทางการเงิน</t>
  </si>
  <si>
    <t>สาขา</t>
  </si>
  <si>
    <t xml:space="preserve">                • กายภาพ</t>
  </si>
  <si>
    <t>&lt; 96</t>
  </si>
  <si>
    <t xml:space="preserve">                • เคมี</t>
  </si>
  <si>
    <t xml:space="preserve">                • แบคทีเรีย</t>
  </si>
  <si>
    <t>(1 สาขา)</t>
  </si>
  <si>
    <t xml:space="preserve">หน่วยบริการ
</t>
  </si>
  <si>
    <t>ครั้ง/หน่วย</t>
  </si>
  <si>
    <t>+/-3</t>
  </si>
  <si>
    <t>บริการ/ปี</t>
  </si>
  <si>
    <t>3. Core Business Enablers</t>
  </si>
  <si>
    <t>รวม</t>
  </si>
  <si>
    <t>กปภ.สาขา</t>
  </si>
  <si>
    <t>ผู้ใช้น้ำเพิ่ม : ราย</t>
  </si>
  <si>
    <t>ปริมาณน้ำจำหน่าย</t>
  </si>
  <si>
    <t>อัตราน้ำสูญเสีย</t>
  </si>
  <si>
    <t>EBIDA</t>
  </si>
  <si>
    <t>รวมเพิ่มปกติ</t>
  </si>
  <si>
    <t>เพิ่มปกติ</t>
  </si>
  <si>
    <t>ขยายเขต*</t>
  </si>
  <si>
    <t>รายได้ดำเนินงาน</t>
  </si>
  <si>
    <t>ค่าใช้จ่ายดำเนินงาน</t>
  </si>
  <si>
    <t>กำไร/ขาดทุนจากการดำเนินงาน</t>
  </si>
  <si>
    <t>เขต</t>
  </si>
  <si>
    <t>รายเดือน</t>
  </si>
  <si>
    <t>สะสม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</si>
  <si>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</si>
  <si>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</si>
  <si>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</si>
  <si>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</si>
  <si>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</si>
  <si>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</si>
  <si>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</si>
  <si>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</si>
  <si>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</si>
  <si>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</si>
  <si>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</si>
  <si>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</si>
  <si>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</si>
  <si>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</si>
  <si>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</si>
  <si>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</si>
  <si>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</si>
  <si>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</si>
  <si>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</si>
  <si>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</si>
  <si>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</si>
  <si>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</si>
  <si>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</si>
  <si>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</si>
  <si>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ป.เชียงใหม่</t>
  </si>
  <si>
    <t>ป.ฮอด</t>
  </si>
  <si>
    <t>ป.สันกำแพง</t>
  </si>
  <si>
    <t>ป.แม่ริม</t>
  </si>
  <si>
    <t>ป.แม่แตง</t>
  </si>
  <si>
    <t>ป.ฝาง</t>
  </si>
  <si>
    <t>ป.แม่ฮ่องสอน</t>
  </si>
  <si>
    <t>ป.แม่สะเรียง</t>
  </si>
  <si>
    <t>ป.ลำพูน</t>
  </si>
  <si>
    <t>ป.บ้านโฮ่ง</t>
  </si>
  <si>
    <t>ป.ลำปาง</t>
  </si>
  <si>
    <t>ป.เกาะคา</t>
  </si>
  <si>
    <t>ป.เถิน</t>
  </si>
  <si>
    <t>ป.แพร่</t>
  </si>
  <si>
    <t>ป.เด่นชัย</t>
  </si>
  <si>
    <t>ป.ร้องกวาง</t>
  </si>
  <si>
    <t>ป.น่าน</t>
  </si>
  <si>
    <t>ป.ท่าวังผา</t>
  </si>
  <si>
    <t>ป.พะเยา</t>
  </si>
  <si>
    <t>ป.จุน</t>
  </si>
  <si>
    <t>ป.เชียงราย</t>
  </si>
  <si>
    <t>ป.พาน</t>
  </si>
  <si>
    <t>ป.เทิง</t>
  </si>
  <si>
    <t>ป.เวียงเชียงของ</t>
  </si>
  <si>
    <t>ป.แม่สาย</t>
  </si>
  <si>
    <t>ป.แม่ขะจาน</t>
  </si>
  <si>
    <t>ป.จอมทอง</t>
  </si>
  <si>
    <t>กปภ.ข.9</t>
  </si>
  <si>
    <t>เขต 9</t>
  </si>
  <si>
    <t>ลำดับที่</t>
  </si>
  <si>
    <t>เป้าหมาย
ข้อตกลง</t>
  </si>
  <si>
    <t>Minus (-)</t>
  </si>
  <si>
    <t>Plus (+)</t>
  </si>
  <si>
    <t>กำไรจากการดำเนินงาน</t>
  </si>
  <si>
    <t>Interval1</t>
  </si>
  <si>
    <t>Interval2</t>
  </si>
  <si>
    <t>Interval4</t>
  </si>
  <si>
    <t>Interval5</t>
  </si>
  <si>
    <t>คะแนน</t>
  </si>
  <si>
    <t>รวม กปภ.ข.9</t>
  </si>
  <si>
    <t>ลำดับ</t>
  </si>
  <si>
    <t>ป.เชียงใหม่ (ชั้นพิเศษ)</t>
  </si>
  <si>
    <t>% น้ำสูญเสีย</t>
  </si>
  <si>
    <t>เป้าหมาย 2564 - บันทึกข้อตกลง</t>
  </si>
  <si>
    <t xml:space="preserve">เป้าหมาย
</t>
  </si>
  <si>
    <t xml:space="preserve">ค่าเครื่องเขียนแบบพิมพ์ </t>
  </si>
  <si>
    <t xml:space="preserve">ค่าวัสดุสิ้นเปลืองทั่วไป </t>
  </si>
  <si>
    <t xml:space="preserve">ค่าซ่อมแซมเครื่องคอมพิวเตอร์ </t>
  </si>
  <si>
    <t>ค่าจ้างหน่วยงานภายนอกดูแลสำนักงาน อื่นๆ</t>
  </si>
  <si>
    <t xml:space="preserve">ค่าใช้จ่ายในการเดินทาง - ในประเทศ  </t>
  </si>
  <si>
    <t>ค่ารับรองประจำตำแหน่งผู้บริหาร</t>
  </si>
  <si>
    <t>เป้าหมายการดำเนินงานของสายงานรองผู้ว่าการ (ปฏิบัติการ 1) ประจำปีงบประมาณ  2564</t>
  </si>
  <si>
    <t>ตัวชี้วัดผลการดำเนินงาน</t>
  </si>
  <si>
    <t>ตัวชี้วัดตามบันทึกข้อตกลงองค์กร</t>
  </si>
  <si>
    <t>1.การดำเนินงานตามยุทธศาสตร์ชาติ</t>
  </si>
  <si>
    <t xml:space="preserve">   1.1 ผลสัมฤทธิ์โครงการลงทุนเพื่อปรับปรุงอัตราน้ำสูญเสีย ปี 2564</t>
  </si>
  <si>
    <t>-/+11.500</t>
  </si>
  <si>
    <t xml:space="preserve">   1.2 ความสำเร็จของการบริหารจัดการน้ำสูญเสียด้วย DMA ผ่านระบบบริหารจัดการน้ำสูญเสีย
        ของ กปภ. (DMAMA)</t>
  </si>
  <si>
    <t>(2 สาขา)</t>
  </si>
  <si>
    <t xml:space="preserve">1 _x000D_
</t>
  </si>
  <si>
    <t xml:space="preserve">2_x000D_
</t>
  </si>
  <si>
    <t xml:space="preserve">3 _x000D_
</t>
  </si>
  <si>
    <t xml:space="preserve">4 _x000D_
</t>
  </si>
  <si>
    <t>-/+1</t>
  </si>
  <si>
    <t>-17.049/+48.683</t>
  </si>
  <si>
    <t xml:space="preserve">    2.2 ความสามารถในการบริหารแผนลงทุน</t>
  </si>
  <si>
    <t xml:space="preserve">         2.2.1  ร้อยละของภาพรวมการเบิกจ่ายที่เกิดขึ้นจริงในช่วงปี</t>
  </si>
  <si>
    <t xml:space="preserve"> '-/+ 5</t>
  </si>
  <si>
    <t xml:space="preserve">         2.2.2  ร้อยละความสามารถในการเบิกจ่ายตามแผน</t>
  </si>
  <si>
    <t xml:space="preserve">    2.3 กปภ. 60 สาขา (แรงดัน ≥ 8.5 เมตร) </t>
  </si>
  <si>
    <t>(12 สาขา)</t>
  </si>
  <si>
    <t xml:space="preserve"> '-/+ 1</t>
  </si>
  <si>
    <t xml:space="preserve">    2.4 คุณภาพน้ำประปาที่ผ่านเกณฑ์</t>
  </si>
  <si>
    <t>(53 สาขา)</t>
  </si>
  <si>
    <t>/+ 2</t>
  </si>
  <si>
    <t xml:space="preserve">    2.5 จำนวนผู้ใช้น้ำเพิ่ม</t>
  </si>
  <si>
    <t>-/+1,510</t>
  </si>
  <si>
    <t xml:space="preserve">    2.6 อัตราน้ำสูญเสีย กปภ.</t>
  </si>
  <si>
    <t xml:space="preserve">         2.6.1 อัตราน้ำสูญเสีย 212 สาขา</t>
  </si>
  <si>
    <t>(52 สาขา)</t>
  </si>
  <si>
    <t>+1.42/-1.41, -1.42</t>
  </si>
  <si>
    <t xml:space="preserve">         2.6.2 อัตราน้ำสูญเสียของ กปภ.สาขาขนาดใหญ่  (เชียงใหม่)</t>
  </si>
  <si>
    <t>+/-2.26</t>
  </si>
  <si>
    <t xml:space="preserve">     2.7 จำนวนครั้งที่หยุดจ่ายน้ำ</t>
  </si>
  <si>
    <t xml:space="preserve">    2.8 การบริหารจัดการการใช้น้ำอย่างรู้คุณค่า  (Demand Side Management : DSM)</t>
  </si>
  <si>
    <t>โครงการ</t>
  </si>
  <si>
    <t>1 โครงการ_x000D_
1 Blueprint</t>
  </si>
  <si>
    <t>/+ 1</t>
  </si>
  <si>
    <t xml:space="preserve">    2.9 ประสิทธิภาพเชิงนิเวศเศรษฐกิจ (Eco-efficiency:EE) (ระยะที่ 4)</t>
  </si>
  <si>
    <t>EE</t>
  </si>
  <si>
    <t>-/+0.2664</t>
  </si>
  <si>
    <t xml:space="preserve">    3.1  ผลการประเมินภาพรวม Core Business Enablers</t>
  </si>
  <si>
    <t>ตัวชี้วัดแผนการดำเนินงานประจำปี</t>
  </si>
  <si>
    <t>4. ตัวชี้วัดแผนยุทธศาสตร์</t>
  </si>
  <si>
    <t xml:space="preserve">    4.1 จำนวน กปภ.สาขา ที่หยุดจ่ายน้ำเป็นเวลา</t>
  </si>
  <si>
    <t>+2/-2,-3</t>
  </si>
  <si>
    <t xml:space="preserve">    4.2 ร้อยละความสำเร็จตามแผนการวิเคราะห์ความคุ้มค่าในการลงทุน </t>
  </si>
  <si>
    <t>&lt;10</t>
  </si>
  <si>
    <t>'-5/+5,+20</t>
  </si>
  <si>
    <t xml:space="preserve">    4.3 ระดับความผูกพันต่อองค์กรของบุคลากร</t>
  </si>
  <si>
    <t>-0.5/+0.5,+0.1</t>
  </si>
  <si>
    <t xml:space="preserve">    4.4 คะแนนความพึงพอใจของลูกค้า</t>
  </si>
  <si>
    <t>-0.5/+0.5,+0.2</t>
  </si>
  <si>
    <t xml:space="preserve">    4.5  ความสำเร็จในการขออนุญาตใช้น้ำ</t>
  </si>
  <si>
    <t xml:space="preserve">          4.5.1 จำนวน กปภ.สาขาที่จัดส่งเอกสารแบบตรวจสอบรายการ การเตรียมความพร้อมตามแบบคำขอรับใบอนุญาตการใช้น้ำภายในระยะเวลาที่กำหนด </t>
  </si>
  <si>
    <t>-/+2</t>
  </si>
  <si>
    <t xml:space="preserve">          4.5.2 จำนวน กปภ.สาขาที่จัดส่งเอกสารแบบตรวจสอบรายการ การเตรียมความพร้อมตามแบบคำขอรับ
                 ใบอนุญาตการใช้น้ำได้ครบถ้วนภายในระยะเวลาที่กำหนด </t>
  </si>
  <si>
    <t>5. ตัวชี้วัดตามบทบาทหน้าที่ : Role</t>
  </si>
  <si>
    <t xml:space="preserve">    5.1 ร้อยละความสำเร็จตามแผนปฏิบัติการ ปี 2564</t>
  </si>
  <si>
    <t>&lt;60</t>
  </si>
  <si>
    <r>
      <t xml:space="preserve">หมายเหตุ : </t>
    </r>
    <r>
      <rPr>
        <sz val="16"/>
        <rFont val="TH SarabunPSK"/>
        <family val="2"/>
      </rPr>
      <t>ตัวชี้วัดสายงาน ประกอบด้วย</t>
    </r>
  </si>
  <si>
    <t xml:space="preserve">                1. ตัวชี้วัดตามบันทึกข้อตกลงองค์กร (A+B) ประกอบด้วย ตัวชี้วัดผลลัพธ์ และ ตัวชี้วัด Core Business Enablers (ไม่สามารถเปลี่ยนแปลงได้)</t>
  </si>
  <si>
    <t xml:space="preserve">                2. ตัวชี้วัดตามแผนการดำเนินงานประจำปี (C+D) รวมจำนวน 6 ตัวชี้วัด ประกอบด้วย</t>
  </si>
  <si>
    <t xml:space="preserve">                   2.1 ตัวชี้วัดแผนยุทธศาสตร์องค์กร (C) จำนวน 5 ตัวชี้วัด ซึ่งต้องถ่ายทอดสายงานที่รับผิดชอบทุกตัวชี้วัดตามเกณฑ์ Enabler (ไม่สามารถเปลี่ยนแปลงได้)</t>
  </si>
  <si>
    <t xml:space="preserve">                   2.2 ตัวชี้วัดบทบาทหน้าที่ (Role) (D) จำนวน 1 ตัวชี้วัด คือ ร้อยละความสำเร็จตามแผนปฏิบัติการ ซึ่ง ฝปอ. ได้คัดเลือกจากผลลัพธ์ของงานตาม FD ในความรับผิดชอบของสายงาน รปก.1-5 </t>
  </si>
  <si>
    <t xml:space="preserve">                       หากสายงานใดต้องการเปลี่ยนแปลงตัวชี้วัด Role ให้คัดเลือกจากตัวชี้วัดจากผลลัพธ์ของงานตาม FD ที่ไม่ซ้ำกับตัวชี้วัดที่ได้ถ่ายทอดในผลลัพธ์ (บันทึกข้อตกลง) และแผนยุทธศาสตร์ </t>
  </si>
  <si>
    <t xml:space="preserve">                       พร้อมทั้งกำหนดค่าเกณฑ์วัดระดับ 1-5 ส่งกลับ ฝปอ. ภายในวันศุกร์ที่ 26 มีนาคม 2564 </t>
  </si>
  <si>
    <t>ผลการดำเนินงานเพื่อใช้ในการทำ BSC  ปีงบประมาณ 2564</t>
  </si>
  <si>
    <t xml:space="preserve">ปริมาณน้ำจำหน่าย </t>
  </si>
  <si>
    <t>ปี 2564
7 เดือน</t>
  </si>
  <si>
    <t>คาดการณ์ 2564</t>
  </si>
  <si>
    <t>เป้าหมาย 2564</t>
  </si>
  <si>
    <t xml:space="preserve">กำไรจาการดำเนินงาน : ค่าเกณฑ์วัด </t>
  </si>
  <si>
    <t>ปี 2564
คาดการณ์</t>
  </si>
  <si>
    <t>หมายเหตุ : ยังไม่ได้ปรับเป้าหมาย กรณีงบโอนเพิ่มเติมระหว่างปี</t>
  </si>
  <si>
    <t xml:space="preserve">2.1 กำไรจากการดำเนินงาน (EBITDA)  </t>
  </si>
  <si>
    <t>เป้าหมาย 
ข้อตกลง</t>
  </si>
  <si>
    <t>ปี 2564
เกิดจริง 7 เดือน</t>
  </si>
  <si>
    <t>คะแนนปรับ</t>
  </si>
  <si>
    <t xml:space="preserve">2.5 ผู้ใช้น้ำเพิ่มปกติ (รวม)  </t>
  </si>
  <si>
    <t>ผู้ใช้น้ำเพิ่มปกติ (รวม)  :  ค่าเกณฑ์วัด(ทั้งปี)</t>
  </si>
  <si>
    <t>เป้าหมาย
กองงบฯ</t>
  </si>
  <si>
    <t>อัตราน้ำสูญเสีย : ค่าเกณฑ์วัด</t>
  </si>
  <si>
    <t>เป้าหมายปี</t>
  </si>
  <si>
    <t>แผน</t>
  </si>
  <si>
    <t xml:space="preserve">2.6 อัตราน้ำสูญเสีย </t>
  </si>
  <si>
    <t>ปริมาณน้ำจำหน่าย :  ค่าเกณฑ์วัด (ทั้งปี)</t>
  </si>
  <si>
    <t>เป้าหมายผู้ใช้น้ำเพิ่ม (รวม)   ปีงบประมาณ 2564</t>
  </si>
  <si>
    <t>เป้าหมายน้ำจำหน่าย - ข้อตกลง ปีงบประมาณ 2564</t>
  </si>
  <si>
    <t>เป้าหมายปริมาณน้ำสูญเสีย - ข้อตกลง ปีงบประมาณ 2564</t>
  </si>
  <si>
    <t>เป้าหมายอัตราน้ำสูญเสีย - ข้อตกลง ปีงบประมาณ 2564</t>
  </si>
  <si>
    <t>เป้าหมายรายได้ - ข้อตกลง ปีงบประมาณ 2564</t>
  </si>
  <si>
    <t>เป้าหมายค่าใช้จ่าย - บันทึกข้อตกลง ปีงบประมาณ 2564</t>
  </si>
  <si>
    <t>เป้าหมายกำไร/ขาดทุนจากการดำเนินงาน - บันทึกข้อตกลง ปีงบประมาณ 2564</t>
  </si>
  <si>
    <t>ปริมาณน้ำสูญเสีย</t>
  </si>
  <si>
    <t>เป้าหมาย ปี 2564 - บันทึกข้อตกลง</t>
  </si>
  <si>
    <t>เป้าหมาย</t>
  </si>
  <si>
    <t>กองงบประมาณ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</si>
</sst>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3">
    <numFmt numFmtId="5" formatCode="&quot;฿&quot;#,##0;\-&quot;฿&quot;#,##0"/>
    <numFmt numFmtId="6" formatCode="&quot;฿&quot;#,##0;[Red]\-&quot;฿&quot;#,##0"/>
    <numFmt numFmtId="8" formatCode="&quot;฿&quot;#,##0.00;[Red]\-&quot;฿&quot;#,##0.00"/>
    <numFmt numFmtId="42" formatCode="_-&quot;฿&quot;* #,##0_-;\-&quot;฿&quot;* #,##0_-;_-&quot;฿&quot;* &quot;-&quot;_-;_-@_-"/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_(* #,##0_);_(* \(#,##0\);_(* &quot;-&quot;??_);_(@_)"/>
    <numFmt numFmtId="167" formatCode="_(* #,##0.00_);_(* \(#,##0.00\);_(* &quot;-&quot;??_);_(@_)"/>
    <numFmt numFmtId="168" formatCode="#,##0.00;[Red]\(#,##0.00\)"/>
    <numFmt numFmtId="169" formatCode="#,##0.00\ ;\-#,##0.00\ ;&quot; -&quot;#\ ;@\ "/>
    <numFmt numFmtId="170" formatCode="#,##0.00000000;\-#,##0.00000000"/>
    <numFmt numFmtId="171" formatCode="dd\-mmm\-yy_)"/>
    <numFmt numFmtId="172" formatCode="_-* #,##0.00_-;\-* #,##0.00_-;_-* \-??_-;_-@_-"/>
    <numFmt numFmtId="173" formatCode="_(* #,##0.00_);_(* \(#,##0.00\);_(* \-??_);_(@_)"/>
    <numFmt numFmtId="174" formatCode="_-* #,##0_-;\-* #,##0_-;_-* \-??_-;_-@_-"/>
    <numFmt numFmtId="175" formatCode="\$#,##0_);[Red]&quot;($&quot;#,##0\)"/>
    <numFmt numFmtId="176" formatCode="\t&quot;฿&quot;#,##0.00_);\(\t&quot;฿&quot;#,##0.00\)"/>
    <numFmt numFmtId="177" formatCode="#,##0.00000_);\(#,##0.00000\)"/>
    <numFmt numFmtId="178" formatCode="_(&quot;$&quot;* #,##0_);_(&quot;$&quot;* \(#,##0\);_(&quot;$&quot;* &quot;-&quot;_);_(@_)"/>
    <numFmt numFmtId="179" formatCode="#,##\ &quot;-/+&quot;0,000"/>
    <numFmt numFmtId="180" formatCode="0.00_);\(0.00\)"/>
    <numFmt numFmtId="181" formatCode="##,#\ &quot;&lt;&quot;\ 00"/>
    <numFmt numFmtId="182" formatCode="##,#\ &quot;-/+&quot;00,000"/>
    <numFmt numFmtId="183" formatCode="_-* #,##0.00000000_-;\-* #,##0.00000000_-;_-* &quot;-&quot;????????_-;_-@_-"/>
    <numFmt numFmtId="184" formatCode="0.00\ "/>
    <numFmt numFmtId="185" formatCode="0.0%"/>
    <numFmt numFmtId="186" formatCode="\t&quot;฿&quot;#,##0_);\(\t&quot;฿&quot;#,##0\)"/>
    <numFmt numFmtId="187" formatCode="&quot;$&quot;#,##0_);\(&quot;$&quot;#,##0\)"/>
    <numFmt numFmtId="188" formatCode="#,##0.00\ &quot;F&quot;;\-#,##0.00\ &quot;F&quot;"/>
    <numFmt numFmtId="189" formatCode="_(* #,##0_);_(* \(#,##0\);_(* &quot;-&quot;_);_(@_)"/>
    <numFmt numFmtId="190" formatCode="_-* #,##0.00_-;\(#,##0.00\);_-* &quot;-&quot;??_-;_-@_-"/>
    <numFmt numFmtId="191" formatCode="#,##0.00\ ;[Red]\(#,##0.00\)"/>
    <numFmt numFmtId="192" formatCode="_(\$* #,##0.00_);_(\$* \(#,##0.00\);_(\$* \-??_);_(@_)"/>
    <numFmt numFmtId="193" formatCode="#,##0_ ;\-#,##0\ "/>
    <numFmt numFmtId="194" formatCode="_-\฿* #,##0_-;&quot;-฿&quot;* #,##0_-;_-\฿* \-_-;_-@_-"/>
    <numFmt numFmtId="195" formatCode="#,##0.00;[Red]\-#,##0.00;\-"/>
    <numFmt numFmtId="196" formatCode="#,##0.00;\(#,##0.00\)"/>
    <numFmt numFmtId="197" formatCode="#,##0.0_);[Red]\(#,##0.0\)"/>
    <numFmt numFmtId="198" formatCode="#,##0.00_ ;[Red]\-#,##0.00\ "/>
    <numFmt numFmtId="199" formatCode="#,##0.00_);&quot;( &quot;#,##0.00\);\-"/>
    <numFmt numFmtId="200" formatCode="#,##0.00&quot; F&quot;;\-#,##0.00&quot; F&quot;"/>
    <numFmt numFmtId="201" formatCode="dd\-mmm\-yy\ "/>
    <numFmt numFmtId="202" formatCode="0.00_)"/>
    <numFmt numFmtId="203" formatCode="#,##0\ ;\-#,##0\ ;&quot; - &quot;;@\ "/>
    <numFmt numFmtId="204" formatCode="[$฿-41E]#,##0.00;[Red]&quot;-&quot;[$฿-41E]#,##0.00"/>
    <numFmt numFmtId="205" formatCode="[$฿-41E]#,##0.00;[Red]\-[$฿-41E]#,##0.00"/>
    <numFmt numFmtId="206" formatCode="\฿#,##0;&quot;-฿&quot;#,##0"/>
    <numFmt numFmtId="207" formatCode="_-* #,##0.00_-;\-* #,##0.00_-;_-* &quot;-&quot;???_-;_-@_-"/>
    <numFmt numFmtId="208" formatCode="#,##0.0"/>
    <numFmt numFmtId="209" formatCode="#,##\ &quot;-/+&quot;\ 0"/>
    <numFmt numFmtId="210" formatCode="0.000"/>
    <numFmt numFmtId="211" formatCode="\(#,###\ \)"/>
    <numFmt numFmtId="212" formatCode="#,##\ &quot;+&quot;\ 0"/>
    <numFmt numFmtId="213" formatCode="###\ &quot;-/+&quot;\ 000"/>
    <numFmt numFmtId="214" formatCode="0.0"/>
    <numFmt numFmtId="215" formatCode="_-* #,##0.000_-;\-* #,##0.000_-;_-* \-??_-;_-@_-"/>
    <numFmt numFmtId="216" formatCode="\t&quot;$&quot;#,##0.00_);[Red]\(\t&quot;$&quot;#,##0.00\)"/>
    <numFmt numFmtId="217" formatCode="#,##0.00_ ;\-#,##0.00\ "/>
    <numFmt numFmtId="218" formatCode="[$฿]#,##0;&quot;-฿&quot;#,##0"/>
    <numFmt numFmtId="219" formatCode="m/d/yy"/>
    <numFmt numFmtId="220" formatCode="0.0000"/>
    <numFmt numFmtId="221" formatCode="#,##0.00&quot; &quot;;&quot;-&quot;#,##0.00&quot; &quot;;&quot; -&quot;#&quot; &quot;;@&quot; &quot;"/>
    <numFmt numFmtId="222" formatCode="&quot;$&quot;#,##0.00_);\(&quot;$&quot;#,##0.00\)"/>
    <numFmt numFmtId="223" formatCode="[$-41E]0%"/>
    <numFmt numFmtId="224" formatCode="[$-41E]General"/>
    <numFmt numFmtId="225" formatCode="* #,##0.00\ ;* \(#,##0.00\);* \-#\ ;@\ "/>
    <numFmt numFmtId="226" formatCode="#,##0&quot; &quot;;&quot;-&quot;#,##0&quot; &quot;;&quot; -&quot;#&quot; &quot;;@&quot; &quot;"/>
    <numFmt numFmtId="227" formatCode="_-\฿* #,##0.00_-;&quot;-฿&quot;* #,##0.00_-;_-\฿* \-??_-;_-@_-"/>
    <numFmt numFmtId="228" formatCode="#,##0.000"/>
    <numFmt numFmtId="229" formatCode="0.00000"/>
  </numFmts>
  <fonts count="292">
    <font>
      <sz val="10"/>
      <name val="Arial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0"/>
      <name val="Arial"/>
      <family val="2"/>
    </font>
    <font>
      <b/>
      <sz val="20"/>
      <name val="TH SarabunPSK"/>
      <family val="2"/>
    </font>
    <font>
      <sz val="10"/>
      <name val="TH SarabunPSK"/>
      <family val="2"/>
    </font>
    <font>
      <b/>
      <sz val="20"/>
      <name val="TH SarabunIT๙"/>
      <family val="2"/>
    </font>
    <font>
      <sz val="12"/>
      <name val="TH SarabunPSK"/>
      <family val="2"/>
    </font>
    <font>
      <b/>
      <sz val="17"/>
      <color theme="0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4"/>
      <color indexed="12"/>
      <name val="TH SarabunPSK"/>
      <family val="2"/>
    </font>
    <font>
      <sz val="14"/>
      <color theme="1"/>
      <name val="TH SarabunPSK"/>
      <family val="2"/>
    </font>
    <font>
      <b/>
      <sz val="14"/>
      <color rgb="FF0000FF"/>
      <name val="TH SarabunPSK"/>
      <family val="2"/>
    </font>
    <font>
      <sz val="14"/>
      <color rgb="FF0000FF"/>
      <name val="TH SarabunPSK"/>
      <family val="2"/>
    </font>
    <font>
      <b/>
      <sz val="12"/>
      <name val="Arial"/>
      <family val="2"/>
    </font>
    <font>
      <b/>
      <sz val="12"/>
      <name val="TH SarabunPSK"/>
      <family val="2"/>
    </font>
    <font>
      <sz val="10"/>
      <color rgb="FFFF0000"/>
      <name val="Arial"/>
      <family val="2"/>
    </font>
    <font>
      <b/>
      <sz val="14"/>
      <color indexed="18"/>
      <name val="TH SarabunPSK"/>
      <family val="2"/>
    </font>
    <font>
      <b/>
      <sz val="14"/>
      <color indexed="12"/>
      <name val="TH SarabunPSK"/>
      <family val="2"/>
    </font>
    <font>
      <sz val="14"/>
      <name val="AngsanaUPC"/>
      <family val="1"/>
    </font>
    <font>
      <sz val="16"/>
      <color indexed="8"/>
      <name val="TH SarabunPSK"/>
      <family val="2"/>
    </font>
    <font>
      <sz val="14"/>
      <name val="CordiaUPC"/>
      <family val="2"/>
      <charset val="222"/>
    </font>
    <font>
      <sz val="14"/>
      <name val="Cordia New"/>
      <family val="2"/>
    </font>
    <font>
      <b/>
      <sz val="14"/>
      <color indexed="16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61"/>
      <name val="TH SarabunPSK"/>
      <family val="2"/>
    </font>
    <font>
      <sz val="14"/>
      <color indexed="20"/>
      <name val="TH SarabunPSK"/>
      <family val="2"/>
    </font>
    <font>
      <sz val="10"/>
      <name val="Arial"/>
      <family val="2"/>
      <charset val="222"/>
    </font>
    <font>
      <b/>
      <sz val="16"/>
      <color indexed="12"/>
      <name val="TH SarabunPSK"/>
      <family val="2"/>
    </font>
    <font>
      <b/>
      <sz val="14"/>
      <color rgb="FF3333FF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6"/>
      <color theme="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6"/>
      <color indexed="8"/>
      <name val="TH SarabunPSK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6"/>
      <color indexed="9"/>
      <name val="TH SarabunPSK"/>
      <family val="2"/>
      <charset val="222"/>
    </font>
    <font>
      <sz val="14"/>
      <name val="AngsanaUPC"/>
      <family val="1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1"/>
      <color theme="1"/>
      <name val="Calibri"/>
      <family val="2"/>
      <scheme val="minor"/>
    </font>
    <font>
      <sz val="14"/>
      <name val="Angsana New"/>
      <family val="1"/>
    </font>
    <font>
      <sz val="10"/>
      <name val="SimSun"/>
      <family val="2"/>
      <charset val="222"/>
    </font>
    <font>
      <sz val="10"/>
      <name val="Tahoma"/>
      <family val="2"/>
      <charset val="222"/>
    </font>
    <font>
      <sz val="11"/>
      <color indexed="8"/>
      <name val="Microsoft YaHei"/>
      <family val="2"/>
      <charset val="222"/>
    </font>
    <font>
      <sz val="17"/>
      <name val="CordiaUPC"/>
      <family val="2"/>
      <charset val="222"/>
    </font>
    <font>
      <sz val="16"/>
      <name val="AngsanaUPC"/>
      <family val="1"/>
      <charset val="222"/>
    </font>
    <font>
      <sz val="14"/>
      <color theme="1"/>
      <name val="DSN AmPun"/>
      <family val="2"/>
    </font>
    <font>
      <sz val="10"/>
      <name val="Microsoft YaHei"/>
      <family val="2"/>
      <charset val="222"/>
    </font>
    <font>
      <b/>
      <sz val="10"/>
      <name val="Arial"/>
      <family val="2"/>
      <charset val="222"/>
    </font>
    <font>
      <b/>
      <sz val="11"/>
      <color indexed="8"/>
      <name val="Calibri"/>
      <family val="2"/>
    </font>
    <font>
      <sz val="14"/>
      <color indexed="8"/>
      <name val="DSN AmPun"/>
      <family val="2"/>
      <charset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sz val="8"/>
      <name val="Arial"/>
      <family val="2"/>
      <charset val="222"/>
    </font>
    <font>
      <sz val="8"/>
      <name val="Arial"/>
      <family val="2"/>
    </font>
    <font>
      <b/>
      <sz val="12"/>
      <name val="Arial"/>
      <family val="2"/>
      <charset val="222"/>
    </font>
    <font>
      <b/>
      <sz val="10"/>
      <name val="Tahoma"/>
      <family val="2"/>
    </font>
    <font>
      <b/>
      <i/>
      <sz val="16"/>
      <color theme="1"/>
      <name val="Arial"/>
      <family val="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b/>
      <i/>
      <sz val="16"/>
      <color indexed="8"/>
      <name val="Arial"/>
      <family val="2"/>
    </font>
    <font>
      <u/>
      <sz val="14"/>
      <color indexed="12"/>
      <name val="Cordia New"/>
      <family val="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  <charset val="222"/>
    </font>
    <font>
      <sz val="11"/>
      <color indexed="62"/>
      <name val="Calibri"/>
      <family val="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7"/>
      <name val="Small Fonts"/>
      <family val="2"/>
    </font>
    <font>
      <b/>
      <i/>
      <sz val="16"/>
      <name val="Arial"/>
      <family val="2"/>
      <charset val="222"/>
    </font>
    <font>
      <b/>
      <i/>
      <sz val="16"/>
      <name val="Arial"/>
      <family val="2"/>
    </font>
    <font>
      <b/>
      <i/>
      <sz val="16"/>
      <name val="Helv"/>
    </font>
    <font>
      <sz val="10"/>
      <color rgb="FF000000"/>
      <name val="Tahoma"/>
      <family val="2"/>
    </font>
    <font>
      <sz val="16"/>
      <name val="Cordia New"/>
      <family val="2"/>
    </font>
    <font>
      <sz val="11"/>
      <color indexed="8"/>
      <name val="Tahoma"/>
      <family val="2"/>
      <charset val="1"/>
    </font>
    <font>
      <sz val="16"/>
      <name val="Cordia New"/>
      <family val="2"/>
      <charset val="222"/>
    </font>
    <font>
      <sz val="10"/>
      <color indexed="8"/>
      <name val="Tahoma"/>
      <family val="2"/>
      <charset val="222"/>
    </font>
    <font>
      <sz val="11"/>
      <color rgb="FF000000"/>
      <name val="Calibri"/>
      <family val="2"/>
      <scheme val="minor"/>
    </font>
    <font>
      <sz val="14"/>
      <name val="Arial"/>
      <family val="2"/>
      <charset val="222"/>
    </font>
    <font>
      <sz val="17"/>
      <name val="Cordia New"/>
      <family val="2"/>
    </font>
    <font>
      <sz val="14"/>
      <name val="TH SarabunPSK"/>
      <family val="2"/>
      <charset val="1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b/>
      <i/>
      <u/>
      <sz val="14"/>
      <color theme="1"/>
      <name val="Arial"/>
      <family val="2"/>
    </font>
    <font>
      <b/>
      <i/>
      <u/>
      <sz val="10"/>
      <name val="Arial"/>
      <family val="2"/>
      <charset val="222"/>
    </font>
    <font>
      <b/>
      <i/>
      <u/>
      <sz val="14"/>
      <color indexed="8"/>
      <name val="Arial"/>
      <family val="2"/>
    </font>
    <font>
      <sz val="10"/>
      <color indexed="8"/>
      <name val="Arial"/>
      <family val="2"/>
      <charset val="222"/>
    </font>
    <font>
      <b/>
      <sz val="10"/>
      <color indexed="8"/>
      <name val="Arial"/>
      <family val="2"/>
      <charset val="222"/>
    </font>
    <font>
      <sz val="10"/>
      <color indexed="8"/>
      <name val="Arial"/>
      <family val="2"/>
    </font>
    <font>
      <b/>
      <sz val="16"/>
      <color indexed="23"/>
      <name val="Arial"/>
      <family val="2"/>
      <charset val="22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222"/>
    </font>
    <font>
      <sz val="10"/>
      <color indexed="8"/>
      <name val="Times New Roman"/>
      <family val="1"/>
      <charset val="222"/>
    </font>
    <font>
      <sz val="12"/>
      <color indexed="8"/>
      <name val="Times New Roman"/>
      <family val="1"/>
      <charset val="222"/>
    </font>
    <font>
      <sz val="8"/>
      <color indexed="8"/>
      <name val="Times New Roman"/>
      <family val="1"/>
      <charset val="222"/>
    </font>
    <font>
      <sz val="14"/>
      <color rgb="FF000000"/>
      <name val="DSN AmPun"/>
      <family val="2"/>
      <charset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b/>
      <sz val="16"/>
      <color indexed="52"/>
      <name val="TH SarabunPSK"/>
      <family val="2"/>
      <charset val="222"/>
    </font>
    <font>
      <b/>
      <sz val="14"/>
      <color indexed="52"/>
      <name val="Cordia New"/>
      <family val="2"/>
      <charset val="222"/>
    </font>
    <font>
      <sz val="16"/>
      <color indexed="10"/>
      <name val="TH SarabunPSK"/>
      <family val="2"/>
      <charset val="222"/>
    </font>
    <font>
      <i/>
      <sz val="16"/>
      <color indexed="23"/>
      <name val="TH SarabunPSK"/>
      <family val="2"/>
      <charset val="222"/>
    </font>
    <font>
      <u/>
      <sz val="10.5"/>
      <color indexed="12"/>
      <name val="CordiaUPC"/>
      <family val="2"/>
      <charset val="222"/>
    </font>
    <font>
      <b/>
      <sz val="16"/>
      <color indexed="9"/>
      <name val="TH SarabunPSK"/>
      <family val="2"/>
      <charset val="222"/>
    </font>
    <font>
      <sz val="16"/>
      <color indexed="52"/>
      <name val="TH SarabunPSK"/>
      <family val="2"/>
      <charset val="222"/>
    </font>
    <font>
      <sz val="16"/>
      <color indexed="17"/>
      <name val="TH SarabunPSK"/>
      <family val="2"/>
      <charset val="222"/>
    </font>
    <font>
      <sz val="11"/>
      <color theme="1"/>
      <name val="Calibri"/>
      <family val="2"/>
    </font>
    <font>
      <sz val="16"/>
      <color indexed="62"/>
      <name val="TH SarabunPSK"/>
      <family val="2"/>
      <charset val="222"/>
    </font>
    <font>
      <sz val="14"/>
      <color indexed="62"/>
      <name val="Cordia New"/>
      <family val="2"/>
      <charset val="222"/>
    </font>
    <font>
      <sz val="16"/>
      <color indexed="60"/>
      <name val="TH SarabunPSK"/>
      <family val="2"/>
      <charset val="222"/>
    </font>
    <font>
      <b/>
      <sz val="16"/>
      <color indexed="8"/>
      <name val="TH SarabunPSK"/>
      <family val="2"/>
      <charset val="222"/>
    </font>
    <font>
      <b/>
      <sz val="14"/>
      <color indexed="8"/>
      <name val="Cordia New"/>
      <family val="2"/>
      <charset val="222"/>
    </font>
    <font>
      <u/>
      <sz val="10"/>
      <name val="Arial"/>
      <family val="2"/>
      <charset val="222"/>
    </font>
    <font>
      <sz val="16"/>
      <color indexed="20"/>
      <name val="TH SarabunPSK"/>
      <family val="2"/>
      <charset val="222"/>
    </font>
    <font>
      <sz val="12"/>
      <name val="นูลมรผ"/>
      <charset val="222"/>
    </font>
    <font>
      <b/>
      <sz val="16"/>
      <color indexed="63"/>
      <name val="TH SarabunPSK"/>
      <family val="2"/>
      <charset val="222"/>
    </font>
    <font>
      <b/>
      <sz val="14"/>
      <color indexed="63"/>
      <name val="Cordia New"/>
      <family val="2"/>
      <charset val="222"/>
    </font>
    <font>
      <b/>
      <sz val="15"/>
      <color indexed="56"/>
      <name val="TH SarabunPSK"/>
      <family val="2"/>
      <charset val="222"/>
    </font>
    <font>
      <b/>
      <sz val="13"/>
      <color indexed="56"/>
      <name val="TH SarabunPSK"/>
      <family val="2"/>
      <charset val="222"/>
    </font>
    <font>
      <b/>
      <sz val="11"/>
      <color indexed="56"/>
      <name val="TH SarabunPSK"/>
      <family val="2"/>
      <charset val="222"/>
    </font>
    <font>
      <sz val="16"/>
      <name val="TH SarabunPSK"/>
      <family val="2"/>
    </font>
    <font>
      <b/>
      <sz val="24"/>
      <name val="TH SarabunPSK"/>
      <family val="2"/>
    </font>
    <font>
      <sz val="20"/>
      <name val="TH SarabunPSK"/>
      <family val="2"/>
    </font>
    <font>
      <b/>
      <sz val="18"/>
      <name val="TH SarabunPSK"/>
      <family val="2"/>
    </font>
    <font>
      <b/>
      <sz val="18"/>
      <color theme="1"/>
      <name val="TH SarabunPSK"/>
      <family val="2"/>
    </font>
    <font>
      <sz val="18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  <charset val="222"/>
    </font>
    <font>
      <b/>
      <sz val="18"/>
      <color indexed="8"/>
      <name val="TH SarabunPSK"/>
      <family val="2"/>
    </font>
    <font>
      <b/>
      <sz val="14"/>
      <color indexed="8"/>
      <name val="TH SarabunPSK"/>
      <family val="2"/>
    </font>
    <font>
      <b/>
      <sz val="18"/>
      <color indexed="10"/>
      <name val="TH SarabunPSK"/>
      <family val="2"/>
    </font>
    <font>
      <b/>
      <sz val="18"/>
      <color rgb="FFC00000"/>
      <name val="TH SarabunPSK"/>
      <family val="2"/>
    </font>
    <font>
      <b/>
      <sz val="16"/>
      <color indexed="8"/>
      <name val="TH SarabunPSK"/>
      <family val="2"/>
    </font>
    <font>
      <sz val="18"/>
      <color indexed="8"/>
      <name val="TH SarabunPSK"/>
      <family val="2"/>
    </font>
    <font>
      <sz val="14"/>
      <color theme="1"/>
      <name val="Calibri"/>
      <family val="2"/>
      <charset val="222"/>
      <scheme val="minor"/>
    </font>
    <font>
      <sz val="11"/>
      <color indexed="9"/>
      <name val="Tahoma"/>
      <family val="2"/>
      <charset val="1"/>
    </font>
    <font>
      <sz val="16"/>
      <color theme="0"/>
      <name val="TH SarabunPSK"/>
      <family val="2"/>
      <charset val="222"/>
    </font>
    <font>
      <sz val="10"/>
      <name val="Tahoma"/>
      <family val="2"/>
    </font>
    <font>
      <sz val="11"/>
      <color indexed="20"/>
      <name val="Tahoma"/>
      <family val="2"/>
      <charset val="1"/>
    </font>
    <font>
      <b/>
      <sz val="11"/>
      <color indexed="52"/>
      <name val="Tahoma"/>
      <family val="2"/>
      <charset val="1"/>
    </font>
    <font>
      <b/>
      <sz val="11"/>
      <color indexed="9"/>
      <name val="Tahoma"/>
      <family val="2"/>
      <charset val="1"/>
    </font>
    <font>
      <sz val="14"/>
      <color theme="1"/>
      <name val="TH SarabunPSK"/>
      <family val="2"/>
      <charset val="222"/>
    </font>
    <font>
      <sz val="8"/>
      <color indexed="8"/>
      <name val="Arial"/>
      <family val="2"/>
      <charset val="222"/>
    </font>
    <font>
      <sz val="16"/>
      <name val="AngsanaUPC"/>
      <family val="1"/>
      <charset val="1"/>
    </font>
    <font>
      <sz val="10"/>
      <name val="Arial"/>
      <family val="2"/>
      <charset val="1"/>
    </font>
    <font>
      <sz val="8"/>
      <color theme="1"/>
      <name val="Arial"/>
      <family val="2"/>
      <charset val="22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indexed="8"/>
      <name val="Tahoma"/>
      <family val="2"/>
    </font>
    <font>
      <sz val="10"/>
      <color theme="1"/>
      <name val="Arial"/>
      <family val="2"/>
    </font>
    <font>
      <i/>
      <sz val="11"/>
      <color indexed="23"/>
      <name val="Tahoma"/>
      <family val="2"/>
      <charset val="1"/>
    </font>
    <font>
      <sz val="11"/>
      <color rgb="FF800080"/>
      <name val="Calibri"/>
      <family val="2"/>
      <charset val="222"/>
      <scheme val="minor"/>
    </font>
    <font>
      <sz val="16"/>
      <color rgb="FF800080"/>
      <name val="TH SarabunPSK"/>
      <family val="2"/>
      <charset val="222"/>
    </font>
    <font>
      <sz val="11"/>
      <color indexed="17"/>
      <name val="Tahoma"/>
      <family val="2"/>
      <charset val="1"/>
    </font>
    <font>
      <b/>
      <sz val="15"/>
      <color indexed="56"/>
      <name val="Tahoma"/>
      <family val="2"/>
      <charset val="1"/>
    </font>
    <font>
      <b/>
      <sz val="13"/>
      <color indexed="56"/>
      <name val="Tahoma"/>
      <family val="2"/>
      <charset val="1"/>
    </font>
    <font>
      <b/>
      <sz val="11"/>
      <color indexed="56"/>
      <name val="Tahoma"/>
      <family val="2"/>
      <charset val="1"/>
    </font>
    <font>
      <b/>
      <i/>
      <sz val="16"/>
      <color indexed="8"/>
      <name val="Arial1"/>
      <charset val="222"/>
    </font>
    <font>
      <b/>
      <i/>
      <sz val="16"/>
      <color indexed="8"/>
      <name val="Arial"/>
      <family val="2"/>
      <charset val="1"/>
    </font>
    <font>
      <b/>
      <i/>
      <sz val="16"/>
      <color rgb="FF000000"/>
      <name val="Arial"/>
      <family val="2"/>
    </font>
    <font>
      <sz val="11"/>
      <color rgb="FF0000FF"/>
      <name val="Calibri"/>
      <family val="2"/>
      <charset val="222"/>
      <scheme val="minor"/>
    </font>
    <font>
      <sz val="11"/>
      <color indexed="12"/>
      <name val="Tahoma"/>
      <family val="2"/>
      <charset val="222"/>
    </font>
    <font>
      <sz val="16"/>
      <color rgb="FF0000FF"/>
      <name val="TH SarabunPSK"/>
      <family val="2"/>
      <charset val="222"/>
    </font>
    <font>
      <sz val="16"/>
      <color indexed="12"/>
      <name val="TH SarabunPSK"/>
      <family val="2"/>
      <charset val="222"/>
    </font>
    <font>
      <sz val="11"/>
      <color indexed="62"/>
      <name val="Tahoma"/>
      <family val="2"/>
      <charset val="1"/>
    </font>
    <font>
      <sz val="11"/>
      <color indexed="52"/>
      <name val="Tahoma"/>
      <family val="2"/>
      <charset val="1"/>
    </font>
    <font>
      <sz val="11"/>
      <color indexed="60"/>
      <name val="Tahoma"/>
      <family val="2"/>
      <charset val="1"/>
    </font>
    <font>
      <sz val="11"/>
      <color rgb="FF000000"/>
      <name val="Tahoma"/>
      <family val="2"/>
    </font>
    <font>
      <sz val="14"/>
      <name val="Angsana New"/>
      <family val="1"/>
      <charset val="1"/>
    </font>
    <font>
      <sz val="14"/>
      <name val="CordiaUPC"/>
      <family val="2"/>
      <charset val="1"/>
    </font>
    <font>
      <sz val="10"/>
      <color indexed="8"/>
      <name val="Arial"/>
      <family val="2"/>
      <charset val="1"/>
    </font>
    <font>
      <sz val="16"/>
      <color rgb="FF000000"/>
      <name val="AngsanaUPC"/>
      <family val="1"/>
    </font>
    <font>
      <sz val="14"/>
      <name val="Cordia New"/>
      <family val="2"/>
      <charset val="1"/>
    </font>
    <font>
      <sz val="14"/>
      <color rgb="FF000000"/>
      <name val="Cordia New"/>
      <family val="2"/>
    </font>
    <font>
      <sz val="16"/>
      <name val="AngsanaUPC"/>
      <family val="1"/>
    </font>
    <font>
      <sz val="11"/>
      <color indexed="8"/>
      <name val="Arial"/>
      <family val="2"/>
    </font>
    <font>
      <sz val="11"/>
      <color indexed="8"/>
      <name val="Arial"/>
      <family val="2"/>
      <charset val="1"/>
    </font>
    <font>
      <b/>
      <sz val="11"/>
      <color indexed="63"/>
      <name val="Tahoma"/>
      <family val="2"/>
      <charset val="1"/>
    </font>
    <font>
      <sz val="14"/>
      <color indexed="8"/>
      <name val="TH SarabunPSK"/>
      <family val="2"/>
    </font>
    <font>
      <b/>
      <i/>
      <u/>
      <sz val="11"/>
      <color indexed="8"/>
      <name val="Arial"/>
      <family val="2"/>
      <charset val="1"/>
    </font>
    <font>
      <b/>
      <i/>
      <u/>
      <sz val="11"/>
      <color rgb="FF000000"/>
      <name val="Arial"/>
      <family val="2"/>
    </font>
    <font>
      <b/>
      <i/>
      <u/>
      <sz val="11"/>
      <color indexed="8"/>
      <name val="Arial"/>
      <family val="2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11"/>
      <color rgb="FF000000"/>
      <name val="Tahoma"/>
      <family val="2"/>
      <charset val="222"/>
    </font>
    <font>
      <sz val="11"/>
      <color rgb="FF000000"/>
      <name val="Microsoft YaHei"/>
      <family val="2"/>
      <charset val="222"/>
    </font>
    <font>
      <sz val="14"/>
      <name val="CordiaUPC"/>
      <family val="2"/>
    </font>
    <font>
      <sz val="11"/>
      <color indexed="55"/>
      <name val="Microsoft YaHei"/>
      <family val="2"/>
      <charset val="222"/>
    </font>
    <font>
      <b/>
      <sz val="18"/>
      <color indexed="56"/>
      <name val="Tahoma"/>
      <family val="2"/>
      <charset val="1"/>
    </font>
    <font>
      <b/>
      <sz val="11"/>
      <color indexed="8"/>
      <name val="Tahoma"/>
      <family val="2"/>
      <charset val="1"/>
    </font>
    <font>
      <sz val="11"/>
      <color indexed="10"/>
      <name val="Tahoma"/>
      <family val="2"/>
      <charset val="1"/>
    </font>
    <font>
      <b/>
      <sz val="16"/>
      <color rgb="FFFA7D00"/>
      <name val="TH SarabunPSK"/>
      <family val="2"/>
      <charset val="222"/>
    </font>
    <font>
      <sz val="16"/>
      <color rgb="FFFF0000"/>
      <name val="TH SarabunPSK"/>
      <family val="2"/>
      <charset val="222"/>
    </font>
    <font>
      <i/>
      <sz val="16"/>
      <color indexed="55"/>
      <name val="TH SarabunPSK"/>
      <family val="2"/>
      <charset val="222"/>
    </font>
    <font>
      <i/>
      <sz val="16"/>
      <color rgb="FF7F7F7F"/>
      <name val="TH SarabunPSK"/>
      <family val="2"/>
      <charset val="222"/>
    </font>
    <font>
      <sz val="14"/>
      <color theme="1"/>
      <name val="CordiaUPC"/>
      <family val="2"/>
      <charset val="222"/>
    </font>
    <font>
      <sz val="14"/>
      <color indexed="8"/>
      <name val="CordiaUPC"/>
      <family val="2"/>
      <charset val="222"/>
    </font>
    <font>
      <sz val="9"/>
      <color indexed="8"/>
      <name val="Tahoma"/>
      <family val="2"/>
      <charset val="222"/>
    </font>
    <font>
      <sz val="16"/>
      <color indexed="8"/>
      <name val="AngsanaUPC"/>
      <family val="2"/>
      <charset val="222"/>
    </font>
    <font>
      <b/>
      <sz val="18"/>
      <color indexed="62"/>
      <name val="Cambria"/>
      <family val="2"/>
      <charset val="222"/>
      <scheme val="major"/>
    </font>
    <font>
      <b/>
      <sz val="18"/>
      <color indexed="62"/>
      <name val="Tahoma"/>
      <family val="2"/>
      <charset val="222"/>
    </font>
    <font>
      <b/>
      <sz val="16"/>
      <color theme="0"/>
      <name val="TH SarabunPSK"/>
      <family val="2"/>
      <charset val="222"/>
    </font>
    <font>
      <sz val="16"/>
      <color rgb="FFFA7D00"/>
      <name val="TH SarabunPSK"/>
      <family val="2"/>
      <charset val="222"/>
    </font>
    <font>
      <sz val="16"/>
      <color rgb="FF006100"/>
      <name val="TH SarabunPSK"/>
      <family val="2"/>
      <charset val="222"/>
    </font>
    <font>
      <sz val="8"/>
      <color rgb="FF000000"/>
      <name val="Arial"/>
      <family val="2"/>
      <charset val="222"/>
    </font>
    <font>
      <sz val="11"/>
      <color theme="1"/>
      <name val="Arial"/>
      <family val="2"/>
    </font>
    <font>
      <sz val="16"/>
      <color indexed="54"/>
      <name val="TH SarabunPSK"/>
      <family val="2"/>
      <charset val="222"/>
    </font>
    <font>
      <sz val="16"/>
      <color rgb="FF3F3F76"/>
      <name val="TH SarabunPSK"/>
      <family val="2"/>
      <charset val="222"/>
    </font>
    <font>
      <sz val="16"/>
      <color indexed="16"/>
      <name val="TH SarabunPSK"/>
      <family val="2"/>
      <charset val="222"/>
    </font>
    <font>
      <sz val="16"/>
      <color rgb="FF9C6500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9C0006"/>
      <name val="TH SarabunPSK"/>
      <family val="2"/>
      <charset val="222"/>
    </font>
    <font>
      <b/>
      <sz val="16"/>
      <color rgb="FF3F3F3F"/>
      <name val="TH SarabunPSK"/>
      <family val="2"/>
      <charset val="222"/>
    </font>
    <font>
      <b/>
      <sz val="15"/>
      <color indexed="62"/>
      <name val="TH SarabunPSK"/>
      <family val="2"/>
      <charset val="222"/>
    </font>
    <font>
      <b/>
      <sz val="15"/>
      <color theme="3"/>
      <name val="TH SarabunPSK"/>
      <family val="2"/>
      <charset val="222"/>
    </font>
    <font>
      <b/>
      <sz val="13"/>
      <color indexed="62"/>
      <name val="TH SarabunPSK"/>
      <family val="2"/>
      <charset val="222"/>
    </font>
    <font>
      <b/>
      <sz val="13"/>
      <color theme="3"/>
      <name val="TH SarabunPSK"/>
      <family val="2"/>
      <charset val="222"/>
    </font>
    <font>
      <b/>
      <sz val="11"/>
      <color indexed="62"/>
      <name val="TH SarabunPSK"/>
      <family val="2"/>
      <charset val="222"/>
    </font>
    <font>
      <b/>
      <sz val="11"/>
      <color theme="3"/>
      <name val="TH SarabunPSK"/>
      <family val="2"/>
      <charset val="222"/>
    </font>
    <font>
      <b/>
      <sz val="16"/>
      <color rgb="FFC00000"/>
      <name val="TH SarabunPSK"/>
      <family val="2"/>
    </font>
    <font>
      <sz val="18"/>
      <color indexed="12"/>
      <name val="TH SarabunPSK"/>
      <family val="2"/>
    </font>
    <font>
      <b/>
      <sz val="18"/>
      <color indexed="12"/>
      <name val="TH SarabunPSK"/>
      <family val="2"/>
    </font>
    <font>
      <sz val="16"/>
      <color indexed="12"/>
      <name val="TH SarabunPSK"/>
      <family val="2"/>
    </font>
    <font>
      <b/>
      <sz val="18"/>
      <color rgb="FFFF0000"/>
      <name val="TH SarabunPSK"/>
      <family val="2"/>
    </font>
    <font>
      <b/>
      <sz val="18"/>
      <color rgb="FF000099"/>
      <name val="TH SarabunPSK"/>
      <family val="2"/>
    </font>
    <font>
      <b/>
      <sz val="22"/>
      <color indexed="8"/>
      <name val="TH SarabunPSK"/>
      <family val="2"/>
    </font>
    <font>
      <sz val="22"/>
      <color indexed="8"/>
      <name val="TH SarabunPSK"/>
      <family val="2"/>
    </font>
    <font>
      <sz val="16"/>
      <color theme="1"/>
      <name val="TH SarabunPSK"/>
      <family val="2"/>
    </font>
    <font>
      <b/>
      <sz val="18"/>
      <color rgb="FF0000CC"/>
      <name val="TH SarabunPSK"/>
      <family val="2"/>
    </font>
    <font>
      <sz val="10"/>
      <color rgb="FF0000CC"/>
      <name val="Arial"/>
      <family val="2"/>
    </font>
    <font>
      <sz val="10"/>
      <color rgb="FFC00000"/>
      <name val="Arial"/>
      <family val="2"/>
    </font>
    <font>
      <b/>
      <sz val="16"/>
      <color rgb="FF0000CC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</fonts>
  <fills count="1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34"/>
      </patternFill>
    </fill>
    <fill>
      <patternFill patternType="solid">
        <fgColor theme="0"/>
        <bgColor indexed="29"/>
      </patternFill>
    </fill>
    <fill>
      <patternFill patternType="solid">
        <fgColor rgb="FFCCFFFF"/>
        <bgColor indexed="34"/>
      </patternFill>
    </fill>
    <fill>
      <patternFill patternType="solid">
        <fgColor rgb="FFCCECFF"/>
        <bgColor indexed="34"/>
      </patternFill>
    </fill>
    <fill>
      <patternFill patternType="solid">
        <fgColor rgb="FFCC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49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7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6DCEC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31"/>
        <bgColor indexed="41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  <bgColor indexed="50"/>
      </patternFill>
    </fill>
    <fill>
      <patternFill patternType="solid">
        <fgColor indexed="45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46"/>
        <bgColor indexed="24"/>
      </patternFill>
    </fill>
    <fill>
      <patternFill patternType="solid">
        <fgColor indexed="46"/>
        <bgColor indexed="45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27"/>
        <bgColor indexed="42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7"/>
        <bgColor indexed="41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  <bgColor indexed="50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22"/>
        <bgColor indexed="2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33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solid">
        <fgColor indexed="24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50"/>
        <bgColor indexed="45"/>
      </patternFill>
    </fill>
    <fill>
      <patternFill patternType="lightUp">
        <fgColor indexed="9"/>
        <bgColor indexed="22"/>
      </patternFill>
    </fill>
    <fill>
      <patternFill patternType="solid">
        <fgColor indexed="41"/>
        <bgColor indexed="31"/>
      </patternFill>
    </fill>
    <fill>
      <patternFill patternType="solid">
        <fgColor indexed="22"/>
        <bgColor indexed="41"/>
      </patternFill>
    </fill>
    <fill>
      <patternFill patternType="solid">
        <fgColor indexed="22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49"/>
      </patternFill>
    </fill>
    <fill>
      <patternFill patternType="solid">
        <fgColor indexed="15"/>
        <bgColor indexed="35"/>
      </patternFill>
    </fill>
    <fill>
      <patternFill patternType="solid">
        <fgColor indexed="23"/>
        <b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0"/>
      </patternFill>
    </fill>
    <fill>
      <patternFill patternType="solid">
        <fgColor rgb="FF00B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7"/>
        <bgColor indexed="19"/>
      </patternFill>
    </fill>
    <fill>
      <patternFill patternType="solid">
        <fgColor indexed="9"/>
      </patternFill>
    </fill>
    <fill>
      <patternFill patternType="solid">
        <fgColor indexed="51"/>
        <bgColor indexed="34"/>
      </patternFill>
    </fill>
    <fill>
      <patternFill patternType="solid">
        <fgColor indexed="52"/>
        <bgColor indexed="50"/>
      </patternFill>
    </fill>
    <fill>
      <patternFill patternType="solid">
        <fgColor indexed="23"/>
      </patternFill>
    </fill>
    <fill>
      <patternFill patternType="solid">
        <fgColor indexed="19"/>
      </patternFill>
    </fill>
    <fill>
      <patternFill patternType="solid">
        <fgColor indexed="57"/>
        <bgColor indexed="38"/>
      </patternFill>
    </fill>
    <fill>
      <patternFill patternType="solid">
        <fgColor rgb="FFFF0000"/>
        <bgColor rgb="FFFF0000"/>
      </patternFill>
    </fill>
    <fill>
      <patternFill patternType="solid">
        <fgColor indexed="62"/>
        <bgColor indexed="48"/>
      </patternFill>
    </fill>
    <fill>
      <patternFill patternType="solid">
        <fgColor indexed="43"/>
        <bgColor indexed="13"/>
      </patternFill>
    </fill>
    <fill>
      <patternFill patternType="solid">
        <fgColor indexed="54"/>
      </patternFill>
    </fill>
    <fill>
      <patternFill patternType="solid">
        <fgColor indexed="60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22"/>
      </patternFill>
    </fill>
    <fill>
      <patternFill patternType="solid">
        <fgColor rgb="FFFFE7FF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5F5FF"/>
        <bgColor indexed="22"/>
      </patternFill>
    </fill>
    <fill>
      <patternFill patternType="solid">
        <fgColor rgb="FFE5F5FF"/>
        <bgColor indexed="64"/>
      </patternFill>
    </fill>
    <fill>
      <patternFill patternType="solid">
        <fgColor rgb="FFFFF7EF"/>
        <bgColor indexed="64"/>
      </patternFill>
    </fill>
    <fill>
      <patternFill patternType="solid">
        <fgColor rgb="FFFCE2CC"/>
        <bgColor indexed="22"/>
      </patternFill>
    </fill>
    <fill>
      <patternFill patternType="solid">
        <fgColor rgb="FFFCE2CC"/>
        <bgColor indexed="64"/>
      </patternFill>
    </fill>
    <fill>
      <patternFill patternType="solid">
        <fgColor rgb="FFFCE2CC"/>
        <bgColor indexed="34"/>
      </patternFill>
    </fill>
    <fill>
      <patternFill patternType="solid">
        <fgColor rgb="FFFFFFAF"/>
        <bgColor indexed="22"/>
      </patternFill>
    </fill>
    <fill>
      <patternFill patternType="solid">
        <fgColor rgb="FFFFFFAF"/>
        <bgColor indexed="64"/>
      </patternFill>
    </fill>
  </fills>
  <borders count="3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8"/>
      </top>
      <bottom style="hair">
        <color indexed="64"/>
      </bottom>
      <diagonal/>
    </border>
    <border>
      <left/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double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double">
        <color indexed="8"/>
      </left>
      <right/>
      <top/>
      <bottom style="hair">
        <color indexed="8"/>
      </bottom>
      <diagonal/>
    </border>
    <border>
      <left style="medium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double">
        <color indexed="8"/>
      </left>
      <right/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3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dashed">
        <color indexed="8"/>
      </left>
      <right style="medium">
        <color indexed="64"/>
      </right>
      <top/>
      <bottom style="hair">
        <color indexed="8"/>
      </bottom>
      <diagonal/>
    </border>
    <border>
      <left style="dashed">
        <color indexed="8"/>
      </left>
      <right style="medium">
        <color indexed="64"/>
      </right>
      <top/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dashed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double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64"/>
      </bottom>
      <diagonal/>
    </border>
    <border>
      <left style="double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auto="1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auto="1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8"/>
      </left>
      <right style="double">
        <color indexed="8"/>
      </right>
      <top style="medium">
        <color indexed="64"/>
      </top>
      <bottom/>
      <diagonal/>
    </border>
    <border>
      <left style="double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medium">
        <color indexed="64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double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double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double">
        <color indexed="8"/>
      </left>
      <right style="dashed">
        <color indexed="8"/>
      </right>
      <top/>
      <bottom style="hair">
        <color indexed="8"/>
      </bottom>
      <diagonal/>
    </border>
    <border>
      <left style="dashed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dashed">
        <color indexed="8"/>
      </left>
      <right style="medium">
        <color indexed="64"/>
      </right>
      <top style="medium">
        <color indexed="64"/>
      </top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 style="double">
        <color indexed="8"/>
      </left>
      <right style="double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dashed">
        <color indexed="8"/>
      </left>
      <right/>
      <top/>
      <bottom/>
      <diagonal/>
    </border>
    <border>
      <left style="dashed">
        <color indexed="8"/>
      </left>
      <right/>
      <top/>
      <bottom style="hair">
        <color indexed="8"/>
      </bottom>
      <diagonal/>
    </border>
    <border>
      <left style="dashed">
        <color indexed="8"/>
      </left>
      <right/>
      <top/>
      <bottom style="medium">
        <color indexed="64"/>
      </bottom>
      <diagonal/>
    </border>
    <border>
      <left style="double">
        <color indexed="64"/>
      </left>
      <right style="dashed">
        <color indexed="8"/>
      </right>
      <top/>
      <bottom/>
      <diagonal/>
    </border>
    <border>
      <left style="double">
        <color indexed="64"/>
      </left>
      <right style="dashed">
        <color indexed="8"/>
      </right>
      <top/>
      <bottom style="hair">
        <color indexed="8"/>
      </bottom>
      <diagonal/>
    </border>
    <border>
      <left style="double">
        <color indexed="64"/>
      </left>
      <right style="dashed">
        <color indexed="8"/>
      </right>
      <top/>
      <bottom style="medium">
        <color indexed="64"/>
      </bottom>
      <diagonal/>
    </border>
    <border>
      <left style="double">
        <color indexed="8"/>
      </left>
      <right style="dashed">
        <color indexed="8"/>
      </right>
      <top style="medium">
        <color indexed="64"/>
      </top>
      <bottom/>
      <diagonal/>
    </border>
    <border>
      <left style="dashed">
        <color indexed="8"/>
      </left>
      <right style="double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8"/>
      </top>
      <bottom style="medium">
        <color indexed="64"/>
      </bottom>
      <diagonal/>
    </border>
    <border>
      <left style="double">
        <color indexed="8"/>
      </left>
      <right style="dashed">
        <color indexed="8"/>
      </right>
      <top/>
      <bottom style="medium">
        <color indexed="64"/>
      </bottom>
      <diagonal/>
    </border>
    <border>
      <left style="dashed">
        <color indexed="8"/>
      </left>
      <right style="double">
        <color indexed="8"/>
      </right>
      <top/>
      <bottom style="medium">
        <color indexed="64"/>
      </bottom>
      <diagonal/>
    </border>
    <border>
      <left style="dashed">
        <color indexed="8"/>
      </left>
      <right style="double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/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medium">
        <color indexed="64"/>
      </top>
      <bottom style="dashDot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dashDot">
        <color indexed="8"/>
      </bottom>
      <diagonal/>
    </border>
    <border>
      <left style="thin">
        <color indexed="8"/>
      </left>
      <right/>
      <top style="medium">
        <color indexed="64"/>
      </top>
      <bottom style="dashDot">
        <color indexed="8"/>
      </bottom>
      <diagonal/>
    </border>
    <border>
      <left style="double">
        <color indexed="8"/>
      </left>
      <right style="dashed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dashDot">
        <color indexed="8"/>
      </top>
      <bottom style="medium">
        <color indexed="64"/>
      </bottom>
      <diagonal/>
    </border>
    <border>
      <left style="thin">
        <color indexed="8"/>
      </left>
      <right/>
      <top style="dashDot">
        <color indexed="8"/>
      </top>
      <bottom style="medium">
        <color indexed="64"/>
      </bottom>
      <diagonal/>
    </border>
    <border>
      <left style="thin">
        <color indexed="64"/>
      </left>
      <right/>
      <top style="dashDot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dashDot">
        <color indexed="8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 style="dashDot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dashDot">
        <color indexed="8"/>
      </top>
      <bottom style="medium">
        <color indexed="64"/>
      </bottom>
      <diagonal/>
    </border>
    <border>
      <left style="double">
        <color indexed="8"/>
      </left>
      <right style="dashed">
        <color indexed="8"/>
      </right>
      <top style="dashDot">
        <color indexed="8"/>
      </top>
      <bottom style="medium">
        <color indexed="64"/>
      </bottom>
      <diagonal/>
    </border>
    <border>
      <left style="dashed">
        <color indexed="8"/>
      </left>
      <right style="double">
        <color indexed="8"/>
      </right>
      <top style="dashDot">
        <color indexed="8"/>
      </top>
      <bottom style="medium">
        <color indexed="64"/>
      </bottom>
      <diagonal/>
    </border>
    <border>
      <left style="dashed">
        <color indexed="8"/>
      </left>
      <right style="medium">
        <color indexed="64"/>
      </right>
      <top style="dashDot">
        <color indexed="8"/>
      </top>
      <bottom style="medium">
        <color indexed="64"/>
      </bottom>
      <diagonal/>
    </border>
    <border>
      <left style="dashed">
        <color indexed="8"/>
      </left>
      <right/>
      <top style="medium">
        <color indexed="64"/>
      </top>
      <bottom/>
      <diagonal/>
    </border>
    <border>
      <left style="double">
        <color indexed="64"/>
      </left>
      <right style="dashed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double">
        <color indexed="8"/>
      </left>
      <right style="double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64"/>
      </top>
      <bottom style="thin">
        <color indexed="64"/>
      </bottom>
      <diagonal/>
    </border>
    <border>
      <left style="double">
        <color indexed="8"/>
      </left>
      <right style="double">
        <color indexed="8"/>
      </right>
      <top style="dashDot">
        <color indexed="8"/>
      </top>
      <bottom style="medium">
        <color indexed="64"/>
      </bottom>
      <diagonal/>
    </border>
    <border>
      <left style="double">
        <color indexed="8"/>
      </left>
      <right/>
      <top style="dashDot">
        <color indexed="8"/>
      </top>
      <bottom style="medium">
        <color indexed="64"/>
      </bottom>
      <diagonal/>
    </border>
    <border>
      <left style="dashed">
        <color indexed="8"/>
      </left>
      <right/>
      <top style="dashDot">
        <color indexed="8"/>
      </top>
      <bottom style="medium">
        <color indexed="64"/>
      </bottom>
      <diagonal/>
    </border>
    <border>
      <left style="double">
        <color indexed="64"/>
      </left>
      <right style="dashed">
        <color indexed="8"/>
      </right>
      <top style="dashDot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hair">
        <color indexed="64"/>
      </top>
      <bottom style="medium">
        <color indexed="64"/>
      </bottom>
      <diagonal/>
    </border>
    <border>
      <left style="double">
        <color theme="1"/>
      </left>
      <right style="dashed">
        <color theme="1"/>
      </right>
      <top/>
      <bottom style="hair">
        <color indexed="64"/>
      </bottom>
      <diagonal/>
    </border>
    <border>
      <left style="double">
        <color theme="1"/>
      </left>
      <right style="dashed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double">
        <color theme="1"/>
      </left>
      <right style="dashed">
        <color theme="1"/>
      </right>
      <top style="medium">
        <color indexed="64"/>
      </top>
      <bottom/>
      <diagonal/>
    </border>
    <border>
      <left style="double">
        <color theme="1"/>
      </left>
      <right style="dashed">
        <color theme="1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theme="1"/>
      </left>
      <right style="dashed">
        <color theme="1"/>
      </right>
      <top/>
      <bottom style="medium">
        <color indexed="64"/>
      </bottom>
      <diagonal/>
    </border>
    <border>
      <left/>
      <right/>
      <top style="dashDot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Dot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double">
        <color indexed="8"/>
      </right>
      <top style="medium">
        <color indexed="64"/>
      </top>
      <bottom/>
      <diagonal/>
    </border>
    <border>
      <left style="thin">
        <color indexed="64"/>
      </left>
      <right style="double">
        <color indexed="8"/>
      </right>
      <top/>
      <bottom style="medium">
        <color indexed="64"/>
      </bottom>
      <diagonal/>
    </border>
    <border>
      <left style="thin">
        <color indexed="64"/>
      </left>
      <right style="double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8"/>
      </right>
      <top/>
      <bottom/>
      <diagonal/>
    </border>
    <border>
      <left style="thin">
        <color indexed="64"/>
      </left>
      <right style="double">
        <color indexed="8"/>
      </right>
      <top style="dashDot">
        <color indexed="8"/>
      </top>
      <bottom style="medium">
        <color indexed="64"/>
      </bottom>
      <diagonal/>
    </border>
    <border>
      <left style="thin">
        <color indexed="64"/>
      </left>
      <right style="double">
        <color indexed="8"/>
      </right>
      <top/>
      <bottom style="hair">
        <color indexed="8"/>
      </bottom>
      <diagonal/>
    </border>
    <border>
      <left style="thin">
        <color indexed="64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thin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double">
        <color theme="1"/>
      </right>
      <top style="hair">
        <color indexed="64"/>
      </top>
      <bottom style="medium">
        <color indexed="64"/>
      </bottom>
      <diagonal/>
    </border>
  </borders>
  <cellStyleXfs count="12390">
    <xf numFmtId="0" fontId="0" fillId="0" borderId="0"/>
    <xf numFmtId="43" fontId="2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0" fillId="0" borderId="0"/>
    <xf numFmtId="0" fontId="42" fillId="0" borderId="0"/>
    <xf numFmtId="0" fontId="47" fillId="0" borderId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9" fillId="68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8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9" fillId="68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59" fillId="68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9" fillId="71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8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9" fillId="71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59" fillId="71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70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57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9" fillId="73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8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8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9" fillId="73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59" fillId="73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9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8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59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7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9" fillId="79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8" fillId="7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9" fillId="79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57" fillId="82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9" fillId="82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8" fillId="82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9" fillId="82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81" borderId="0" applyNumberFormat="0" applyBorder="0" applyProtection="0">
      <alignment horizontal="center" vertical="top"/>
    </xf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6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60" fillId="6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60" fillId="71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60" fillId="73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60" fillId="73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60" fillId="76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60" fillId="7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60" fillId="82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60" fillId="82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9" fillId="84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8" fillId="8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9" fillId="84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7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9" fillId="87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8" fillId="87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9" fillId="87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57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9" fillId="8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8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59" fillId="8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9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8" fillId="7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9" fillId="76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9" fillId="84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8" fillId="8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9" fillId="84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9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9" fillId="9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8" fillId="9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8" fillId="91" borderId="0" applyNumberFormat="0" applyBorder="0" applyAlignment="0" applyProtection="0"/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9" fillId="9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9" fillId="9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60" fillId="8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60" fillId="87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0" fillId="87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60" fillId="8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60" fillId="8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60" fillId="7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60" fillId="7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0" fillId="8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60" fillId="9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0" fillId="9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1" fillId="92" borderId="0" applyNumberFormat="0" applyBorder="0" applyProtection="0">
      <alignment horizontal="center" vertical="top"/>
    </xf>
    <xf numFmtId="0" fontId="61" fillId="92" borderId="0" applyNumberFormat="0" applyBorder="0" applyProtection="0">
      <alignment horizontal="center" vertical="top"/>
    </xf>
    <xf numFmtId="0" fontId="61" fillId="92" borderId="0" applyNumberFormat="0" applyBorder="0" applyProtection="0">
      <alignment horizontal="center" vertical="top"/>
    </xf>
    <xf numFmtId="0" fontId="61" fillId="92" borderId="0" applyNumberFormat="0" applyBorder="0" applyProtection="0">
      <alignment horizontal="center" vertical="top"/>
    </xf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61" fillId="92" borderId="0" applyNumberFormat="0" applyBorder="0" applyProtection="0">
      <alignment horizontal="center" vertical="top"/>
    </xf>
    <xf numFmtId="0" fontId="61" fillId="9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3" fillId="93" borderId="0" applyNumberFormat="0" applyBorder="0" applyAlignment="0" applyProtection="0"/>
    <xf numFmtId="0" fontId="61" fillId="92" borderId="0" applyNumberFormat="0" applyBorder="0" applyProtection="0">
      <alignment horizontal="center" vertical="top"/>
    </xf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2" fillId="9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3" fillId="93" borderId="0" applyNumberFormat="0" applyBorder="0" applyAlignment="0" applyProtection="0"/>
    <xf numFmtId="0" fontId="61" fillId="92" borderId="0" applyNumberFormat="0" applyBorder="0" applyProtection="0">
      <alignment horizontal="center" vertical="top"/>
    </xf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63" fillId="93" borderId="0" applyNumberFormat="0" applyBorder="0" applyAlignment="0" applyProtection="0"/>
    <xf numFmtId="0" fontId="61" fillId="92" borderId="0" applyNumberFormat="0" applyBorder="0" applyProtection="0">
      <alignment horizontal="center" vertical="top"/>
    </xf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61" fillId="92" borderId="0" applyNumberFormat="0" applyBorder="0" applyProtection="0">
      <alignment horizontal="center" vertical="top"/>
    </xf>
    <xf numFmtId="0" fontId="61" fillId="92" borderId="0" applyNumberFormat="0" applyBorder="0" applyProtection="0">
      <alignment horizontal="center" vertical="top"/>
    </xf>
    <xf numFmtId="0" fontId="61" fillId="92" borderId="0" applyNumberFormat="0" applyBorder="0" applyProtection="0">
      <alignment horizontal="center" vertical="top"/>
    </xf>
    <xf numFmtId="0" fontId="61" fillId="92" borderId="0" applyNumberFormat="0" applyBorder="0" applyProtection="0">
      <alignment horizontal="center" vertical="top"/>
    </xf>
    <xf numFmtId="0" fontId="61" fillId="92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3" fillId="87" borderId="0" applyNumberFormat="0" applyBorder="0" applyAlignment="0" applyProtection="0"/>
    <xf numFmtId="0" fontId="61" fillId="85" borderId="0" applyNumberFormat="0" applyBorder="0" applyProtection="0">
      <alignment horizontal="center" vertical="top"/>
    </xf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2" fillId="8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2" fillId="87" borderId="0" applyNumberFormat="0" applyBorder="0" applyAlignment="0" applyProtection="0"/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3" fillId="87" borderId="0" applyNumberFormat="0" applyBorder="0" applyAlignment="0" applyProtection="0"/>
    <xf numFmtId="0" fontId="61" fillId="85" borderId="0" applyNumberFormat="0" applyBorder="0" applyProtection="0">
      <alignment horizontal="center" vertical="top"/>
    </xf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63" fillId="87" borderId="0" applyNumberFormat="0" applyBorder="0" applyAlignment="0" applyProtection="0"/>
    <xf numFmtId="0" fontId="61" fillId="85" borderId="0" applyNumberFormat="0" applyBorder="0" applyProtection="0">
      <alignment horizontal="center" vertical="top"/>
    </xf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5" borderId="0" applyNumberFormat="0" applyBorder="0" applyProtection="0">
      <alignment horizontal="center" vertical="top"/>
    </xf>
    <xf numFmtId="0" fontId="61" fillId="86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61" fillId="88" borderId="0" applyNumberFormat="0" applyBorder="0" applyProtection="0">
      <alignment horizontal="center" vertical="top"/>
    </xf>
    <xf numFmtId="0" fontId="61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3" fillId="89" borderId="0" applyNumberFormat="0" applyBorder="0" applyAlignment="0" applyProtection="0"/>
    <xf numFmtId="0" fontId="61" fillId="88" borderId="0" applyNumberFormat="0" applyBorder="0" applyProtection="0">
      <alignment horizontal="center" vertical="top"/>
    </xf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2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2" fillId="89" borderId="0" applyNumberFormat="0" applyBorder="0" applyAlignment="0" applyProtection="0"/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3" fillId="89" borderId="0" applyNumberFormat="0" applyBorder="0" applyAlignment="0" applyProtection="0"/>
    <xf numFmtId="0" fontId="61" fillId="88" borderId="0" applyNumberFormat="0" applyBorder="0" applyProtection="0">
      <alignment horizontal="center" vertical="top"/>
    </xf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63" fillId="89" borderId="0" applyNumberFormat="0" applyBorder="0" applyAlignment="0" applyProtection="0"/>
    <xf numFmtId="0" fontId="61" fillId="88" borderId="0" applyNumberFormat="0" applyBorder="0" applyProtection="0">
      <alignment horizontal="center" vertical="top"/>
    </xf>
    <xf numFmtId="0" fontId="19" fillId="89" borderId="0" applyNumberFormat="0" applyBorder="0" applyAlignment="0" applyProtection="0"/>
    <xf numFmtId="0" fontId="19" fillId="89" borderId="0" applyNumberFormat="0" applyBorder="0" applyAlignment="0" applyProtection="0"/>
    <xf numFmtId="0" fontId="61" fillId="88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61" fillId="88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61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3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2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63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19" fillId="95" borderId="0" applyNumberFormat="0" applyBorder="0" applyAlignment="0" applyProtection="0"/>
    <xf numFmtId="0" fontId="19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61" fillId="9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3" fillId="97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2" fillId="9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63" fillId="97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61" fillId="98" borderId="0" applyNumberFormat="0" applyBorder="0" applyProtection="0">
      <alignment horizontal="center" vertical="top"/>
    </xf>
    <xf numFmtId="0" fontId="61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3" fillId="99" borderId="0" applyNumberFormat="0" applyBorder="0" applyAlignment="0" applyProtection="0"/>
    <xf numFmtId="0" fontId="61" fillId="98" borderId="0" applyNumberFormat="0" applyBorder="0" applyProtection="0">
      <alignment horizontal="center" vertical="top"/>
    </xf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2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2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1" fillId="98" borderId="0" applyNumberFormat="0" applyBorder="0" applyProtection="0">
      <alignment horizontal="center" vertical="top"/>
    </xf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63" fillId="99" borderId="0" applyNumberFormat="0" applyBorder="0" applyAlignment="0" applyProtection="0"/>
    <xf numFmtId="0" fontId="61" fillId="98" borderId="0" applyNumberFormat="0" applyBorder="0" applyProtection="0">
      <alignment horizontal="center" vertical="top"/>
    </xf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61" fillId="98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61" fillId="98" borderId="0" applyNumberFormat="0" applyBorder="0" applyProtection="0">
      <alignment horizontal="center" vertical="top"/>
    </xf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19" fillId="12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19" fillId="12" borderId="0" applyNumberFormat="0" applyBorder="0" applyAlignment="0" applyProtection="0"/>
    <xf numFmtId="0" fontId="64" fillId="9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19" fillId="16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64" fillId="87" borderId="0" applyNumberFormat="0" applyBorder="0" applyAlignment="0" applyProtection="0"/>
    <xf numFmtId="0" fontId="19" fillId="16" borderId="0" applyNumberFormat="0" applyBorder="0" applyAlignment="0" applyProtection="0"/>
    <xf numFmtId="0" fontId="64" fillId="8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19" fillId="20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64" fillId="89" borderId="0" applyNumberFormat="0" applyBorder="0" applyAlignment="0" applyProtection="0"/>
    <xf numFmtId="0" fontId="19" fillId="20" borderId="0" applyNumberFormat="0" applyBorder="0" applyAlignment="0" applyProtection="0"/>
    <xf numFmtId="0" fontId="64" fillId="8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19" fillId="24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19" fillId="24" borderId="0" applyNumberFormat="0" applyBorder="0" applyAlignment="0" applyProtection="0"/>
    <xf numFmtId="0" fontId="64" fillId="95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19" fillId="28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19" fillId="28" borderId="0" applyNumberFormat="0" applyBorder="0" applyAlignment="0" applyProtection="0"/>
    <xf numFmtId="0" fontId="64" fillId="9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19" fillId="32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19" fillId="32" borderId="0" applyNumberFormat="0" applyBorder="0" applyAlignment="0" applyProtection="0"/>
    <xf numFmtId="0" fontId="64" fillId="99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9" fontId="39" fillId="0" borderId="0"/>
    <xf numFmtId="9" fontId="65" fillId="0" borderId="0"/>
    <xf numFmtId="0" fontId="58" fillId="100" borderId="0" applyNumberFormat="0" applyBorder="0" applyAlignment="0" applyProtection="0"/>
    <xf numFmtId="0" fontId="59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100" borderId="0" applyNumberFormat="0" applyBorder="0" applyAlignment="0" applyProtection="0"/>
    <xf numFmtId="0" fontId="59" fillId="67" borderId="0" applyNumberFormat="0" applyBorder="0" applyAlignment="0" applyProtection="0"/>
    <xf numFmtId="0" fontId="58" fillId="67" borderId="0" applyNumberFormat="0" applyBorder="0" applyAlignment="0" applyProtection="0"/>
    <xf numFmtId="0" fontId="62" fillId="101" borderId="0" applyNumberFormat="0" applyBorder="0" applyAlignment="0" applyProtection="0"/>
    <xf numFmtId="0" fontId="63" fillId="83" borderId="0" applyNumberFormat="0" applyBorder="0" applyAlignment="0" applyProtection="0"/>
    <xf numFmtId="0" fontId="62" fillId="83" borderId="0" applyNumberFormat="0" applyBorder="0" applyAlignment="0" applyProtection="0"/>
    <xf numFmtId="0" fontId="61" fillId="102" borderId="0" applyNumberFormat="0" applyBorder="0" applyProtection="0">
      <alignment horizontal="center" vertical="top"/>
    </xf>
    <xf numFmtId="0" fontId="61" fillId="102" borderId="0" applyNumberFormat="0" applyBorder="0" applyProtection="0">
      <alignment horizontal="center" vertical="top"/>
    </xf>
    <xf numFmtId="0" fontId="61" fillId="102" borderId="0" applyNumberFormat="0" applyBorder="0" applyProtection="0">
      <alignment horizontal="center" vertical="top"/>
    </xf>
    <xf numFmtId="0" fontId="61" fillId="102" borderId="0" applyNumberFormat="0" applyBorder="0" applyProtection="0">
      <alignment horizontal="center" vertical="top"/>
    </xf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1" fillId="102" borderId="0" applyNumberFormat="0" applyBorder="0" applyProtection="0">
      <alignment horizontal="center" vertical="top"/>
    </xf>
    <xf numFmtId="0" fontId="61" fillId="103" borderId="0" applyNumberFormat="0" applyBorder="0" applyAlignment="0" applyProtection="0"/>
    <xf numFmtId="0" fontId="61" fillId="103" borderId="0" applyNumberFormat="0" applyBorder="0" applyAlignment="0" applyProtection="0"/>
    <xf numFmtId="0" fontId="19" fillId="9" borderId="0" applyNumberFormat="0" applyBorder="0" applyAlignment="0" applyProtection="0"/>
    <xf numFmtId="0" fontId="61" fillId="103" borderId="0" applyNumberFormat="0" applyBorder="0" applyAlignment="0" applyProtection="0"/>
    <xf numFmtId="0" fontId="19" fillId="9" borderId="0" applyNumberFormat="0" applyBorder="0" applyAlignment="0" applyProtection="0"/>
    <xf numFmtId="0" fontId="61" fillId="103" borderId="0" applyNumberFormat="0" applyBorder="0" applyAlignment="0" applyProtection="0"/>
    <xf numFmtId="0" fontId="61" fillId="103" borderId="0" applyNumberFormat="0" applyBorder="0" applyAlignment="0" applyProtection="0"/>
    <xf numFmtId="0" fontId="61" fillId="103" borderId="0" applyNumberFormat="0" applyBorder="0" applyAlignment="0" applyProtection="0"/>
    <xf numFmtId="0" fontId="63" fillId="103" borderId="0" applyNumberFormat="0" applyBorder="0" applyAlignment="0" applyProtection="0"/>
    <xf numFmtId="0" fontId="61" fillId="102" borderId="0" applyNumberFormat="0" applyBorder="0" applyProtection="0">
      <alignment horizontal="center" vertical="top"/>
    </xf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2" fillId="103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2" fillId="103" borderId="0" applyNumberFormat="0" applyBorder="0" applyAlignment="0" applyProtection="0"/>
    <xf numFmtId="0" fontId="62" fillId="103" borderId="0" applyNumberFormat="0" applyBorder="0" applyAlignment="0" applyProtection="0"/>
    <xf numFmtId="0" fontId="62" fillId="103" borderId="0" applyNumberFormat="0" applyBorder="0" applyAlignment="0" applyProtection="0"/>
    <xf numFmtId="0" fontId="61" fillId="103" borderId="0" applyNumberFormat="0" applyBorder="0" applyAlignment="0" applyProtection="0"/>
    <xf numFmtId="0" fontId="61" fillId="103" borderId="0" applyNumberFormat="0" applyBorder="0" applyAlignment="0" applyProtection="0"/>
    <xf numFmtId="0" fontId="62" fillId="103" borderId="0" applyNumberFormat="0" applyBorder="0" applyAlignment="0" applyProtection="0"/>
    <xf numFmtId="0" fontId="62" fillId="103" borderId="0" applyNumberFormat="0" applyBorder="0" applyAlignment="0" applyProtection="0"/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3" fillId="103" borderId="0" applyNumberFormat="0" applyBorder="0" applyAlignment="0" applyProtection="0"/>
    <xf numFmtId="0" fontId="61" fillId="102" borderId="0" applyNumberFormat="0" applyBorder="0" applyProtection="0">
      <alignment horizontal="center" vertical="top"/>
    </xf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3" fillId="103" borderId="0" applyNumberFormat="0" applyBorder="0" applyAlignment="0" applyProtection="0"/>
    <xf numFmtId="0" fontId="61" fillId="102" borderId="0" applyNumberFormat="0" applyBorder="0" applyProtection="0">
      <alignment horizontal="center" vertical="top"/>
    </xf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1" fillId="102" borderId="0" applyNumberFormat="0" applyBorder="0" applyProtection="0">
      <alignment horizontal="center" vertical="top"/>
    </xf>
    <xf numFmtId="0" fontId="61" fillId="102" borderId="0" applyNumberFormat="0" applyBorder="0" applyProtection="0">
      <alignment horizontal="center" vertical="top"/>
    </xf>
    <xf numFmtId="0" fontId="61" fillId="102" borderId="0" applyNumberFormat="0" applyBorder="0" applyProtection="0">
      <alignment horizontal="center" vertical="top"/>
    </xf>
    <xf numFmtId="0" fontId="61" fillId="102" borderId="0" applyNumberFormat="0" applyBorder="0" applyProtection="0">
      <alignment horizontal="center" vertical="top"/>
    </xf>
    <xf numFmtId="0" fontId="61" fillId="102" borderId="0" applyNumberFormat="0" applyBorder="0" applyProtection="0">
      <alignment horizontal="center" vertical="top"/>
    </xf>
    <xf numFmtId="0" fontId="58" fillId="104" borderId="0" applyNumberFormat="0" applyBorder="0" applyAlignment="0" applyProtection="0"/>
    <xf numFmtId="0" fontId="59" fillId="105" borderId="0" applyNumberFormat="0" applyBorder="0" applyAlignment="0" applyProtection="0"/>
    <xf numFmtId="0" fontId="58" fillId="105" borderId="0" applyNumberFormat="0" applyBorder="0" applyAlignment="0" applyProtection="0"/>
    <xf numFmtId="0" fontId="58" fillId="106" borderId="0" applyNumberFormat="0" applyBorder="0" applyAlignment="0" applyProtection="0"/>
    <xf numFmtId="0" fontId="59" fillId="107" borderId="0" applyNumberFormat="0" applyBorder="0" applyAlignment="0" applyProtection="0"/>
    <xf numFmtId="0" fontId="58" fillId="107" borderId="0" applyNumberFormat="0" applyBorder="0" applyAlignment="0" applyProtection="0"/>
    <xf numFmtId="0" fontId="62" fillId="108" borderId="0" applyNumberFormat="0" applyBorder="0" applyAlignment="0" applyProtection="0"/>
    <xf numFmtId="0" fontId="63" fillId="109" borderId="0" applyNumberFormat="0" applyBorder="0" applyAlignment="0" applyProtection="0"/>
    <xf numFmtId="0" fontId="62" fillId="109" borderId="0" applyNumberFormat="0" applyBorder="0" applyAlignment="0" applyProtection="0"/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2" borderId="0" applyNumberFormat="0" applyBorder="0" applyAlignment="0" applyProtection="0"/>
    <xf numFmtId="0" fontId="61" fillId="112" borderId="0" applyNumberFormat="0" applyBorder="0" applyAlignment="0" applyProtection="0"/>
    <xf numFmtId="0" fontId="19" fillId="13" borderId="0" applyNumberFormat="0" applyBorder="0" applyAlignment="0" applyProtection="0"/>
    <xf numFmtId="0" fontId="61" fillId="112" borderId="0" applyNumberFormat="0" applyBorder="0" applyAlignment="0" applyProtection="0"/>
    <xf numFmtId="0" fontId="19" fillId="13" borderId="0" applyNumberFormat="0" applyBorder="0" applyAlignment="0" applyProtection="0"/>
    <xf numFmtId="0" fontId="61" fillId="112" borderId="0" applyNumberFormat="0" applyBorder="0" applyAlignment="0" applyProtection="0"/>
    <xf numFmtId="0" fontId="61" fillId="112" borderId="0" applyNumberFormat="0" applyBorder="0" applyAlignment="0" applyProtection="0"/>
    <xf numFmtId="0" fontId="61" fillId="112" borderId="0" applyNumberFormat="0" applyBorder="0" applyAlignment="0" applyProtection="0"/>
    <xf numFmtId="0" fontId="63" fillId="112" borderId="0" applyNumberFormat="0" applyBorder="0" applyAlignment="0" applyProtection="0"/>
    <xf numFmtId="0" fontId="61" fillId="110" borderId="0" applyNumberFormat="0" applyBorder="0" applyProtection="0">
      <alignment horizontal="center" vertical="top"/>
    </xf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2" fillId="1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2" fillId="112" borderId="0" applyNumberFormat="0" applyBorder="0" applyAlignment="0" applyProtection="0"/>
    <xf numFmtId="0" fontId="62" fillId="112" borderId="0" applyNumberFormat="0" applyBorder="0" applyAlignment="0" applyProtection="0"/>
    <xf numFmtId="0" fontId="62" fillId="112" borderId="0" applyNumberFormat="0" applyBorder="0" applyAlignment="0" applyProtection="0"/>
    <xf numFmtId="0" fontId="61" fillId="112" borderId="0" applyNumberFormat="0" applyBorder="0" applyAlignment="0" applyProtection="0"/>
    <xf numFmtId="0" fontId="61" fillId="112" borderId="0" applyNumberFormat="0" applyBorder="0" applyAlignment="0" applyProtection="0"/>
    <xf numFmtId="0" fontId="62" fillId="112" borderId="0" applyNumberFormat="0" applyBorder="0" applyAlignment="0" applyProtection="0"/>
    <xf numFmtId="0" fontId="62" fillId="112" borderId="0" applyNumberFormat="0" applyBorder="0" applyAlignment="0" applyProtection="0"/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3" fillId="112" borderId="0" applyNumberFormat="0" applyBorder="0" applyAlignment="0" applyProtection="0"/>
    <xf numFmtId="0" fontId="61" fillId="110" borderId="0" applyNumberFormat="0" applyBorder="0" applyProtection="0">
      <alignment horizontal="center" vertical="top"/>
    </xf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112" borderId="0" applyNumberFormat="0" applyBorder="0" applyAlignment="0" applyProtection="0"/>
    <xf numFmtId="0" fontId="61" fillId="110" borderId="0" applyNumberFormat="0" applyBorder="0" applyProtection="0">
      <alignment horizontal="center" vertical="top"/>
    </xf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58" fillId="104" borderId="0" applyNumberFormat="0" applyBorder="0" applyAlignment="0" applyProtection="0"/>
    <xf numFmtId="0" fontId="59" fillId="105" borderId="0" applyNumberFormat="0" applyBorder="0" applyAlignment="0" applyProtection="0"/>
    <xf numFmtId="0" fontId="58" fillId="105" borderId="0" applyNumberFormat="0" applyBorder="0" applyAlignment="0" applyProtection="0"/>
    <xf numFmtId="0" fontId="58" fillId="113" borderId="0" applyNumberFormat="0" applyBorder="0" applyAlignment="0" applyProtection="0"/>
    <xf numFmtId="0" fontId="59" fillId="72" borderId="0" applyNumberFormat="0" applyBorder="0" applyAlignment="0" applyProtection="0"/>
    <xf numFmtId="0" fontId="58" fillId="72" borderId="0" applyNumberFormat="0" applyBorder="0" applyAlignment="0" applyProtection="0"/>
    <xf numFmtId="0" fontId="62" fillId="106" borderId="0" applyNumberFormat="0" applyBorder="0" applyAlignment="0" applyProtection="0"/>
    <xf numFmtId="0" fontId="63" fillId="107" borderId="0" applyNumberFormat="0" applyBorder="0" applyAlignment="0" applyProtection="0"/>
    <xf numFmtId="0" fontId="62" fillId="107" borderId="0" applyNumberFormat="0" applyBorder="0" applyAlignment="0" applyProtection="0"/>
    <xf numFmtId="0" fontId="61" fillId="114" borderId="0" applyNumberFormat="0" applyBorder="0" applyProtection="0">
      <alignment horizontal="center" vertical="top"/>
    </xf>
    <xf numFmtId="0" fontId="61" fillId="114" borderId="0" applyNumberFormat="0" applyBorder="0" applyProtection="0">
      <alignment horizontal="center" vertical="top"/>
    </xf>
    <xf numFmtId="0" fontId="61" fillId="114" borderId="0" applyNumberFormat="0" applyBorder="0" applyProtection="0">
      <alignment horizontal="center" vertical="top"/>
    </xf>
    <xf numFmtId="0" fontId="61" fillId="114" borderId="0" applyNumberFormat="0" applyBorder="0" applyProtection="0">
      <alignment horizontal="center" vertical="top"/>
    </xf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1" fillId="114" borderId="0" applyNumberFormat="0" applyBorder="0" applyProtection="0">
      <alignment horizontal="center" vertical="top"/>
    </xf>
    <xf numFmtId="0" fontId="61" fillId="115" borderId="0" applyNumberFormat="0" applyBorder="0" applyAlignment="0" applyProtection="0"/>
    <xf numFmtId="0" fontId="61" fillId="115" borderId="0" applyNumberFormat="0" applyBorder="0" applyAlignment="0" applyProtection="0"/>
    <xf numFmtId="0" fontId="19" fillId="17" borderId="0" applyNumberFormat="0" applyBorder="0" applyAlignment="0" applyProtection="0"/>
    <xf numFmtId="0" fontId="61" fillId="115" borderId="0" applyNumberFormat="0" applyBorder="0" applyAlignment="0" applyProtection="0"/>
    <xf numFmtId="0" fontId="19" fillId="17" borderId="0" applyNumberFormat="0" applyBorder="0" applyAlignment="0" applyProtection="0"/>
    <xf numFmtId="0" fontId="61" fillId="115" borderId="0" applyNumberFormat="0" applyBorder="0" applyAlignment="0" applyProtection="0"/>
    <xf numFmtId="0" fontId="61" fillId="115" borderId="0" applyNumberFormat="0" applyBorder="0" applyAlignment="0" applyProtection="0"/>
    <xf numFmtId="0" fontId="61" fillId="115" borderId="0" applyNumberFormat="0" applyBorder="0" applyAlignment="0" applyProtection="0"/>
    <xf numFmtId="0" fontId="63" fillId="115" borderId="0" applyNumberFormat="0" applyBorder="0" applyAlignment="0" applyProtection="0"/>
    <xf numFmtId="0" fontId="61" fillId="114" borderId="0" applyNumberFormat="0" applyBorder="0" applyProtection="0">
      <alignment horizontal="center" vertical="top"/>
    </xf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2" fillId="11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2" fillId="115" borderId="0" applyNumberFormat="0" applyBorder="0" applyAlignment="0" applyProtection="0"/>
    <xf numFmtId="0" fontId="62" fillId="115" borderId="0" applyNumberFormat="0" applyBorder="0" applyAlignment="0" applyProtection="0"/>
    <xf numFmtId="0" fontId="62" fillId="115" borderId="0" applyNumberFormat="0" applyBorder="0" applyAlignment="0" applyProtection="0"/>
    <xf numFmtId="0" fontId="61" fillId="115" borderId="0" applyNumberFormat="0" applyBorder="0" applyAlignment="0" applyProtection="0"/>
    <xf numFmtId="0" fontId="61" fillId="115" borderId="0" applyNumberFormat="0" applyBorder="0" applyAlignment="0" applyProtection="0"/>
    <xf numFmtId="0" fontId="62" fillId="115" borderId="0" applyNumberFormat="0" applyBorder="0" applyAlignment="0" applyProtection="0"/>
    <xf numFmtId="0" fontId="62" fillId="115" borderId="0" applyNumberFormat="0" applyBorder="0" applyAlignment="0" applyProtection="0"/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3" fillId="115" borderId="0" applyNumberFormat="0" applyBorder="0" applyAlignment="0" applyProtection="0"/>
    <xf numFmtId="0" fontId="61" fillId="114" borderId="0" applyNumberFormat="0" applyBorder="0" applyProtection="0">
      <alignment horizontal="center" vertical="top"/>
    </xf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115" borderId="0" applyNumberFormat="0" applyBorder="0" applyAlignment="0" applyProtection="0"/>
    <xf numFmtId="0" fontId="61" fillId="114" borderId="0" applyNumberFormat="0" applyBorder="0" applyProtection="0">
      <alignment horizontal="center" vertical="top"/>
    </xf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1" fillId="114" borderId="0" applyNumberFormat="0" applyBorder="0" applyProtection="0">
      <alignment horizontal="center" vertical="top"/>
    </xf>
    <xf numFmtId="0" fontId="61" fillId="114" borderId="0" applyNumberFormat="0" applyBorder="0" applyProtection="0">
      <alignment horizontal="center" vertical="top"/>
    </xf>
    <xf numFmtId="0" fontId="61" fillId="114" borderId="0" applyNumberFormat="0" applyBorder="0" applyProtection="0">
      <alignment horizontal="center" vertical="top"/>
    </xf>
    <xf numFmtId="0" fontId="61" fillId="114" borderId="0" applyNumberFormat="0" applyBorder="0" applyProtection="0">
      <alignment horizontal="center" vertical="top"/>
    </xf>
    <xf numFmtId="0" fontId="61" fillId="114" borderId="0" applyNumberFormat="0" applyBorder="0" applyProtection="0">
      <alignment horizontal="center" vertical="top"/>
    </xf>
    <xf numFmtId="0" fontId="58" fillId="100" borderId="0" applyNumberFormat="0" applyBorder="0" applyAlignment="0" applyProtection="0"/>
    <xf numFmtId="0" fontId="59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106" borderId="0" applyNumberFormat="0" applyBorder="0" applyAlignment="0" applyProtection="0"/>
    <xf numFmtId="0" fontId="59" fillId="107" borderId="0" applyNumberFormat="0" applyBorder="0" applyAlignment="0" applyProtection="0"/>
    <xf numFmtId="0" fontId="58" fillId="107" borderId="0" applyNumberFormat="0" applyBorder="0" applyAlignment="0" applyProtection="0"/>
    <xf numFmtId="0" fontId="62" fillId="106" borderId="0" applyNumberFormat="0" applyBorder="0" applyAlignment="0" applyProtection="0"/>
    <xf numFmtId="0" fontId="63" fillId="107" borderId="0" applyNumberFormat="0" applyBorder="0" applyAlignment="0" applyProtection="0"/>
    <xf numFmtId="0" fontId="62" fillId="107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61" fillId="95" borderId="0" applyNumberFormat="0" applyBorder="0" applyAlignment="0" applyProtection="0"/>
    <xf numFmtId="0" fontId="61" fillId="95" borderId="0" applyNumberFormat="0" applyBorder="0" applyAlignment="0" applyProtection="0"/>
    <xf numFmtId="0" fontId="19" fillId="21" borderId="0" applyNumberFormat="0" applyBorder="0" applyAlignment="0" applyProtection="0"/>
    <xf numFmtId="0" fontId="61" fillId="95" borderId="0" applyNumberFormat="0" applyBorder="0" applyAlignment="0" applyProtection="0"/>
    <xf numFmtId="0" fontId="19" fillId="21" borderId="0" applyNumberFormat="0" applyBorder="0" applyAlignment="0" applyProtection="0"/>
    <xf numFmtId="0" fontId="61" fillId="95" borderId="0" applyNumberFormat="0" applyBorder="0" applyAlignment="0" applyProtection="0"/>
    <xf numFmtId="0" fontId="61" fillId="95" borderId="0" applyNumberFormat="0" applyBorder="0" applyAlignment="0" applyProtection="0"/>
    <xf numFmtId="0" fontId="61" fillId="95" borderId="0" applyNumberFormat="0" applyBorder="0" applyAlignment="0" applyProtection="0"/>
    <xf numFmtId="0" fontId="63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2" fillId="95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1" fillId="95" borderId="0" applyNumberFormat="0" applyBorder="0" applyAlignment="0" applyProtection="0"/>
    <xf numFmtId="0" fontId="61" fillId="95" borderId="0" applyNumberFormat="0" applyBorder="0" applyAlignment="0" applyProtection="0"/>
    <xf numFmtId="0" fontId="62" fillId="95" borderId="0" applyNumberFormat="0" applyBorder="0" applyAlignment="0" applyProtection="0"/>
    <xf numFmtId="0" fontId="62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3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95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61" fillId="94" borderId="0" applyNumberFormat="0" applyBorder="0" applyProtection="0">
      <alignment horizontal="center" vertical="top"/>
    </xf>
    <xf numFmtId="0" fontId="58" fillId="116" borderId="0" applyNumberFormat="0" applyBorder="0" applyAlignment="0" applyProtection="0"/>
    <xf numFmtId="0" fontId="59" fillId="78" borderId="0" applyNumberFormat="0" applyBorder="0" applyAlignment="0" applyProtection="0"/>
    <xf numFmtId="0" fontId="58" fillId="78" borderId="0" applyNumberFormat="0" applyBorder="0" applyAlignment="0" applyProtection="0"/>
    <xf numFmtId="0" fontId="58" fillId="100" borderId="0" applyNumberFormat="0" applyBorder="0" applyAlignment="0" applyProtection="0"/>
    <xf numFmtId="0" fontId="59" fillId="67" borderId="0" applyNumberFormat="0" applyBorder="0" applyAlignment="0" applyProtection="0"/>
    <xf numFmtId="0" fontId="58" fillId="67" borderId="0" applyNumberFormat="0" applyBorder="0" applyAlignment="0" applyProtection="0"/>
    <xf numFmtId="0" fontId="62" fillId="101" borderId="0" applyNumberFormat="0" applyBorder="0" applyAlignment="0" applyProtection="0"/>
    <xf numFmtId="0" fontId="63" fillId="83" borderId="0" applyNumberFormat="0" applyBorder="0" applyAlignment="0" applyProtection="0"/>
    <xf numFmtId="0" fontId="62" fillId="83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61" fillId="97" borderId="0" applyNumberFormat="0" applyBorder="0" applyAlignment="0" applyProtection="0"/>
    <xf numFmtId="0" fontId="61" fillId="97" borderId="0" applyNumberFormat="0" applyBorder="0" applyAlignment="0" applyProtection="0"/>
    <xf numFmtId="0" fontId="19" fillId="25" borderId="0" applyNumberFormat="0" applyBorder="0" applyAlignment="0" applyProtection="0"/>
    <xf numFmtId="0" fontId="61" fillId="97" borderId="0" applyNumberFormat="0" applyBorder="0" applyAlignment="0" applyProtection="0"/>
    <xf numFmtId="0" fontId="19" fillId="25" borderId="0" applyNumberFormat="0" applyBorder="0" applyAlignment="0" applyProtection="0"/>
    <xf numFmtId="0" fontId="61" fillId="97" borderId="0" applyNumberFormat="0" applyBorder="0" applyAlignment="0" applyProtection="0"/>
    <xf numFmtId="0" fontId="61" fillId="97" borderId="0" applyNumberFormat="0" applyBorder="0" applyAlignment="0" applyProtection="0"/>
    <xf numFmtId="0" fontId="61" fillId="97" borderId="0" applyNumberFormat="0" applyBorder="0" applyAlignment="0" applyProtection="0"/>
    <xf numFmtId="0" fontId="63" fillId="97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2" fillId="9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1" fillId="97" borderId="0" applyNumberFormat="0" applyBorder="0" applyAlignment="0" applyProtection="0"/>
    <xf numFmtId="0" fontId="61" fillId="97" borderId="0" applyNumberFormat="0" applyBorder="0" applyAlignment="0" applyProtection="0"/>
    <xf numFmtId="0" fontId="62" fillId="97" borderId="0" applyNumberFormat="0" applyBorder="0" applyAlignment="0" applyProtection="0"/>
    <xf numFmtId="0" fontId="62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3" fillId="97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97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61" fillId="96" borderId="0" applyNumberFormat="0" applyBorder="0" applyProtection="0">
      <alignment horizontal="center" vertical="top"/>
    </xf>
    <xf numFmtId="0" fontId="58" fillId="104" borderId="0" applyNumberFormat="0" applyBorder="0" applyAlignment="0" applyProtection="0"/>
    <xf numFmtId="0" fontId="59" fillId="105" borderId="0" applyNumberFormat="0" applyBorder="0" applyAlignment="0" applyProtection="0"/>
    <xf numFmtId="0" fontId="58" fillId="105" borderId="0" applyNumberFormat="0" applyBorder="0" applyAlignment="0" applyProtection="0"/>
    <xf numFmtId="0" fontId="58" fillId="117" borderId="0" applyNumberFormat="0" applyBorder="0" applyAlignment="0" applyProtection="0"/>
    <xf numFmtId="0" fontId="59" fillId="81" borderId="0" applyNumberFormat="0" applyBorder="0" applyAlignment="0" applyProtection="0"/>
    <xf numFmtId="0" fontId="58" fillId="81" borderId="0" applyNumberFormat="0" applyBorder="0" applyAlignment="0" applyProtection="0"/>
    <xf numFmtId="0" fontId="62" fillId="117" borderId="0" applyNumberFormat="0" applyBorder="0" applyAlignment="0" applyProtection="0"/>
    <xf numFmtId="0" fontId="63" fillId="81" borderId="0" applyNumberFormat="0" applyBorder="0" applyAlignment="0" applyProtection="0"/>
    <xf numFmtId="0" fontId="62" fillId="81" borderId="0" applyNumberFormat="0" applyBorder="0" applyAlignment="0" applyProtection="0"/>
    <xf numFmtId="0" fontId="61" fillId="118" borderId="0" applyNumberFormat="0" applyBorder="0" applyProtection="0">
      <alignment horizontal="center" vertical="top"/>
    </xf>
    <xf numFmtId="0" fontId="61" fillId="118" borderId="0" applyNumberFormat="0" applyBorder="0" applyProtection="0">
      <alignment horizontal="center" vertical="top"/>
    </xf>
    <xf numFmtId="0" fontId="61" fillId="118" borderId="0" applyNumberFormat="0" applyBorder="0" applyProtection="0">
      <alignment horizontal="center" vertical="top"/>
    </xf>
    <xf numFmtId="0" fontId="61" fillId="118" borderId="0" applyNumberFormat="0" applyBorder="0" applyProtection="0">
      <alignment horizontal="center" vertical="top"/>
    </xf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61" fillId="118" borderId="0" applyNumberFormat="0" applyBorder="0" applyProtection="0">
      <alignment horizontal="center" vertical="top"/>
    </xf>
    <xf numFmtId="0" fontId="61" fillId="119" borderId="0" applyNumberFormat="0" applyBorder="0" applyAlignment="0" applyProtection="0"/>
    <xf numFmtId="0" fontId="61" fillId="119" borderId="0" applyNumberFormat="0" applyBorder="0" applyAlignment="0" applyProtection="0"/>
    <xf numFmtId="0" fontId="19" fillId="29" borderId="0" applyNumberFormat="0" applyBorder="0" applyAlignment="0" applyProtection="0"/>
    <xf numFmtId="0" fontId="61" fillId="119" borderId="0" applyNumberFormat="0" applyBorder="0" applyAlignment="0" applyProtection="0"/>
    <xf numFmtId="0" fontId="19" fillId="29" borderId="0" applyNumberFormat="0" applyBorder="0" applyAlignment="0" applyProtection="0"/>
    <xf numFmtId="0" fontId="61" fillId="119" borderId="0" applyNumberFormat="0" applyBorder="0" applyAlignment="0" applyProtection="0"/>
    <xf numFmtId="0" fontId="61" fillId="119" borderId="0" applyNumberFormat="0" applyBorder="0" applyAlignment="0" applyProtection="0"/>
    <xf numFmtId="0" fontId="61" fillId="119" borderId="0" applyNumberFormat="0" applyBorder="0" applyAlignment="0" applyProtection="0"/>
    <xf numFmtId="0" fontId="63" fillId="119" borderId="0" applyNumberFormat="0" applyBorder="0" applyAlignment="0" applyProtection="0"/>
    <xf numFmtId="0" fontId="61" fillId="118" borderId="0" applyNumberFormat="0" applyBorder="0" applyProtection="0">
      <alignment horizontal="center" vertical="top"/>
    </xf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2" fillId="11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62" fillId="119" borderId="0" applyNumberFormat="0" applyBorder="0" applyAlignment="0" applyProtection="0"/>
    <xf numFmtId="0" fontId="62" fillId="119" borderId="0" applyNumberFormat="0" applyBorder="0" applyAlignment="0" applyProtection="0"/>
    <xf numFmtId="0" fontId="62" fillId="119" borderId="0" applyNumberFormat="0" applyBorder="0" applyAlignment="0" applyProtection="0"/>
    <xf numFmtId="0" fontId="61" fillId="119" borderId="0" applyNumberFormat="0" applyBorder="0" applyAlignment="0" applyProtection="0"/>
    <xf numFmtId="0" fontId="61" fillId="119" borderId="0" applyNumberFormat="0" applyBorder="0" applyAlignment="0" applyProtection="0"/>
    <xf numFmtId="0" fontId="62" fillId="119" borderId="0" applyNumberFormat="0" applyBorder="0" applyAlignment="0" applyProtection="0"/>
    <xf numFmtId="0" fontId="62" fillId="119" borderId="0" applyNumberFormat="0" applyBorder="0" applyAlignment="0" applyProtection="0"/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3" fillId="119" borderId="0" applyNumberFormat="0" applyBorder="0" applyAlignment="0" applyProtection="0"/>
    <xf numFmtId="0" fontId="61" fillId="118" borderId="0" applyNumberFormat="0" applyBorder="0" applyProtection="0">
      <alignment horizontal="center" vertical="top"/>
    </xf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63" fillId="119" borderId="0" applyNumberFormat="0" applyBorder="0" applyAlignment="0" applyProtection="0"/>
    <xf numFmtId="0" fontId="61" fillId="118" borderId="0" applyNumberFormat="0" applyBorder="0" applyProtection="0">
      <alignment horizontal="center" vertical="top"/>
    </xf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61" fillId="118" borderId="0" applyNumberFormat="0" applyBorder="0" applyProtection="0">
      <alignment horizontal="center" vertical="top"/>
    </xf>
    <xf numFmtId="0" fontId="61" fillId="118" borderId="0" applyNumberFormat="0" applyBorder="0" applyProtection="0">
      <alignment horizontal="center" vertical="top"/>
    </xf>
    <xf numFmtId="0" fontId="61" fillId="118" borderId="0" applyNumberFormat="0" applyBorder="0" applyProtection="0">
      <alignment horizontal="center" vertical="top"/>
    </xf>
    <xf numFmtId="0" fontId="61" fillId="118" borderId="0" applyNumberFormat="0" applyBorder="0" applyProtection="0">
      <alignment horizontal="center" vertical="top"/>
    </xf>
    <xf numFmtId="0" fontId="61" fillId="118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71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8" fillId="71" borderId="0" applyNumberFormat="0" applyBorder="0" applyAlignment="0" applyProtection="0"/>
    <xf numFmtId="0" fontId="66" fillId="69" borderId="0" applyNumberFormat="0" applyBorder="0" applyProtection="0">
      <alignment horizontal="center" vertical="top"/>
    </xf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7" fillId="71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6" fillId="69" borderId="0" applyNumberFormat="0" applyBorder="0" applyProtection="0">
      <alignment horizontal="center" vertical="top"/>
    </xf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68" fillId="71" borderId="0" applyNumberFormat="0" applyBorder="0" applyAlignment="0" applyProtection="0"/>
    <xf numFmtId="0" fontId="66" fillId="69" borderId="0" applyNumberFormat="0" applyBorder="0" applyProtection="0">
      <alignment horizontal="center" vertical="top"/>
    </xf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6" fillId="69" borderId="0" applyNumberFormat="0" applyBorder="0" applyProtection="0">
      <alignment horizontal="center" vertical="top"/>
    </xf>
    <xf numFmtId="0" fontId="66" fillId="70" borderId="0" applyNumberFormat="0" applyBorder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1" borderId="75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1" fillId="121" borderId="75" applyNumberFormat="0" applyAlignment="0" applyProtection="0"/>
    <xf numFmtId="0" fontId="69" fillId="120" borderId="75" applyNumberFormat="0" applyProtection="0">
      <alignment horizontal="center" vertical="top"/>
    </xf>
    <xf numFmtId="0" fontId="70" fillId="121" borderId="75" applyNumberFormat="0" applyAlignment="0" applyProtection="0"/>
    <xf numFmtId="0" fontId="13" fillId="6" borderId="4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0" fillId="121" borderId="75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71" fillId="121" borderId="75" applyNumberFormat="0" applyAlignment="0" applyProtection="0"/>
    <xf numFmtId="0" fontId="69" fillId="120" borderId="75" applyNumberFormat="0" applyProtection="0">
      <alignment horizontal="center" vertical="top"/>
    </xf>
    <xf numFmtId="0" fontId="13" fillId="6" borderId="4" applyNumberFormat="0" applyAlignment="0" applyProtection="0"/>
    <xf numFmtId="0" fontId="13" fillId="6" borderId="4" applyNumberFormat="0" applyAlignment="0" applyProtection="0"/>
    <xf numFmtId="0" fontId="71" fillId="121" borderId="75" applyNumberFormat="0" applyAlignment="0" applyProtection="0"/>
    <xf numFmtId="0" fontId="69" fillId="120" borderId="75" applyNumberFormat="0" applyProtection="0">
      <alignment horizontal="center" vertical="top"/>
    </xf>
    <xf numFmtId="0" fontId="13" fillId="6" borderId="4" applyNumberFormat="0" applyAlignment="0" applyProtection="0"/>
    <xf numFmtId="0" fontId="13" fillId="6" borderId="4" applyNumberFormat="0" applyAlignment="0" applyProtection="0"/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69" fillId="120" borderId="75" applyNumberFormat="0" applyProtection="0">
      <alignment horizontal="center" vertical="top"/>
    </xf>
    <xf numFmtId="0" fontId="69" fillId="107" borderId="75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72" fillId="109" borderId="76" applyNumberFormat="0" applyProtection="0">
      <alignment horizontal="center" vertical="top"/>
    </xf>
    <xf numFmtId="0" fontId="72" fillId="122" borderId="76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4" fillId="122" borderId="76" applyNumberFormat="0" applyAlignment="0" applyProtection="0"/>
    <xf numFmtId="0" fontId="72" fillId="109" borderId="76" applyNumberFormat="0" applyProtection="0">
      <alignment horizontal="center" vertical="top"/>
    </xf>
    <xf numFmtId="0" fontId="74" fillId="122" borderId="76" applyNumberFormat="0" applyAlignment="0" applyProtection="0"/>
    <xf numFmtId="0" fontId="74" fillId="122" borderId="76" applyNumberFormat="0" applyAlignment="0" applyProtection="0"/>
    <xf numFmtId="0" fontId="74" fillId="122" borderId="76" applyNumberFormat="0" applyAlignment="0" applyProtection="0"/>
    <xf numFmtId="0" fontId="73" fillId="122" borderId="76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3" fillId="122" borderId="76" applyNumberFormat="0" applyAlignment="0" applyProtection="0"/>
    <xf numFmtId="0" fontId="74" fillId="122" borderId="76" applyNumberFormat="0" applyAlignment="0" applyProtection="0"/>
    <xf numFmtId="0" fontId="74" fillId="122" borderId="76" applyNumberFormat="0" applyAlignment="0" applyProtection="0"/>
    <xf numFmtId="0" fontId="74" fillId="122" borderId="76" applyNumberFormat="0" applyAlignment="0" applyProtection="0"/>
    <xf numFmtId="0" fontId="74" fillId="122" borderId="76" applyNumberFormat="0" applyAlignment="0" applyProtection="0"/>
    <xf numFmtId="0" fontId="74" fillId="122" borderId="76" applyNumberFormat="0" applyAlignment="0" applyProtection="0"/>
    <xf numFmtId="0" fontId="74" fillId="122" borderId="76" applyNumberFormat="0" applyAlignment="0" applyProtection="0"/>
    <xf numFmtId="0" fontId="74" fillId="122" borderId="76" applyNumberFormat="0" applyAlignment="0" applyProtection="0"/>
    <xf numFmtId="0" fontId="72" fillId="109" borderId="76" applyNumberFormat="0" applyProtection="0">
      <alignment horizontal="center" vertical="top"/>
    </xf>
    <xf numFmtId="0" fontId="15" fillId="7" borderId="7" applyNumberFormat="0" applyAlignment="0" applyProtection="0"/>
    <xf numFmtId="0" fontId="15" fillId="7" borderId="7" applyNumberFormat="0" applyAlignment="0" applyProtection="0"/>
    <xf numFmtId="0" fontId="74" fillId="122" borderId="76" applyNumberFormat="0" applyAlignment="0" applyProtection="0"/>
    <xf numFmtId="0" fontId="72" fillId="109" borderId="76" applyNumberFormat="0" applyProtection="0">
      <alignment horizontal="center" vertical="top"/>
    </xf>
    <xf numFmtId="0" fontId="15" fillId="7" borderId="7" applyNumberFormat="0" applyAlignment="0" applyProtection="0"/>
    <xf numFmtId="0" fontId="15" fillId="7" borderId="7" applyNumberFormat="0" applyAlignment="0" applyProtection="0"/>
    <xf numFmtId="0" fontId="72" fillId="109" borderId="76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0" fontId="72" fillId="109" borderId="76" applyNumberFormat="0" applyProtection="0">
      <alignment horizontal="center" vertical="top"/>
    </xf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1" fontId="20" fillId="0" borderId="0" applyFill="0" applyBorder="0" applyAlignment="0" applyProtection="0"/>
    <xf numFmtId="43" fontId="75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7" fillId="0" borderId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47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73" fontId="42" fillId="0" borderId="0" applyFill="0" applyBorder="0" applyAlignment="0" applyProtection="0"/>
    <xf numFmtId="41" fontId="47" fillId="0" borderId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58" fillId="0" borderId="0" applyFont="0" applyFill="0" applyBorder="0" applyAlignment="0" applyProtection="0"/>
    <xf numFmtId="167" fontId="58" fillId="0" borderId="0" applyFont="0" applyFill="0" applyBorder="0" applyAlignment="0" applyProtection="0"/>
    <xf numFmtId="167" fontId="42" fillId="0" borderId="0" applyFill="0" applyBorder="0" applyAlignment="0" applyProtection="0"/>
    <xf numFmtId="167" fontId="75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41" fontId="47" fillId="0" borderId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75" fontId="59" fillId="0" borderId="0"/>
    <xf numFmtId="175" fontId="59" fillId="0" borderId="0"/>
    <xf numFmtId="175" fontId="59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59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59" fillId="0" borderId="0"/>
    <xf numFmtId="175" fontId="59" fillId="0" borderId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75" fontId="59" fillId="0" borderId="0"/>
    <xf numFmtId="175" fontId="59" fillId="0" borderId="0"/>
    <xf numFmtId="175" fontId="59" fillId="0" borderId="0"/>
    <xf numFmtId="167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2" fontId="76" fillId="0" borderId="0" applyFill="0" applyBorder="0" applyAlignment="0" applyProtection="0"/>
    <xf numFmtId="43" fontId="42" fillId="0" borderId="0" applyFont="0" applyFill="0" applyBorder="0" applyAlignment="0" applyProtection="0"/>
    <xf numFmtId="176" fontId="20" fillId="0" borderId="0" applyFont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0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8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68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68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43" fontId="76" fillId="0" borderId="0" applyFont="0" applyFill="0" applyBorder="0" applyAlignment="0" applyProtection="0"/>
    <xf numFmtId="168" fontId="42" fillId="0" borderId="0" applyFill="0" applyBorder="0" applyAlignment="0" applyProtection="0"/>
    <xf numFmtId="43" fontId="20" fillId="0" borderId="0" applyFont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78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8" fontId="76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78" fillId="0" borderId="0" applyFill="0" applyBorder="0" applyAlignment="0" applyProtection="0"/>
    <xf numFmtId="0" fontId="78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3" fontId="77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43" fontId="42" fillId="0" borderId="0" applyFont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9" fontId="57" fillId="0" borderId="0" applyFont="0" applyFill="0" applyBorder="0" applyAlignment="0" applyProtection="0"/>
    <xf numFmtId="180" fontId="57" fillId="0" borderId="0" applyFont="0" applyFill="0" applyBorder="0" applyAlignment="0" applyProtection="0"/>
    <xf numFmtId="181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43" fontId="42" fillId="0" borderId="0" applyFont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43" fontId="42" fillId="0" borderId="0" applyFont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43" fontId="42" fillId="0" borderId="0" applyFont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173" fontId="77" fillId="0" borderId="0" applyFill="0" applyBorder="0" applyAlignment="0" applyProtection="0"/>
    <xf numFmtId="0" fontId="20" fillId="0" borderId="0" applyFont="0" applyFill="0" applyBorder="0" applyAlignment="0" applyProtection="0"/>
    <xf numFmtId="167" fontId="20" fillId="0" borderId="0" applyFill="0" applyBorder="0" applyAlignment="0" applyProtection="0"/>
    <xf numFmtId="167" fontId="20" fillId="0" borderId="0" applyFill="0" applyBorder="0" applyAlignment="0" applyProtection="0"/>
    <xf numFmtId="167" fontId="20" fillId="0" borderId="0" applyFill="0" applyBorder="0" applyAlignment="0" applyProtection="0"/>
    <xf numFmtId="183" fontId="20" fillId="0" borderId="0" applyNumberFormat="0" applyFill="0" applyBorder="0" applyAlignment="0" applyProtection="0"/>
    <xf numFmtId="183" fontId="20" fillId="0" borderId="0" applyNumberFormat="0" applyFill="0" applyBorder="0" applyAlignment="0" applyProtection="0"/>
    <xf numFmtId="183" fontId="20" fillId="0" borderId="0" applyNumberFormat="0" applyFill="0" applyBorder="0" applyAlignment="0" applyProtection="0"/>
    <xf numFmtId="174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83" fontId="20" fillId="0" borderId="0" applyNumberFormat="0" applyFill="0" applyBorder="0" applyAlignment="0" applyProtection="0"/>
    <xf numFmtId="183" fontId="20" fillId="0" borderId="0" applyNumberFormat="0" applyFill="0" applyBorder="0" applyAlignment="0" applyProtection="0"/>
    <xf numFmtId="183" fontId="20" fillId="0" borderId="0" applyNumberFormat="0" applyFill="0" applyBorder="0" applyAlignment="0" applyProtection="0"/>
    <xf numFmtId="174" fontId="20" fillId="0" borderId="0" applyFont="0" applyFill="0" applyBorder="0" applyAlignment="0" applyProtection="0"/>
    <xf numFmtId="43" fontId="76" fillId="0" borderId="0" applyFont="0" applyFill="0" applyBorder="0" applyAlignment="0" applyProtection="0"/>
    <xf numFmtId="174" fontId="20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NumberFormat="0" applyFill="0" applyBorder="0" applyAlignment="0" applyProtection="0"/>
    <xf numFmtId="43" fontId="20" fillId="0" borderId="0" applyNumberFormat="0" applyFill="0" applyBorder="0" applyAlignment="0" applyProtection="0"/>
    <xf numFmtId="43" fontId="20" fillId="0" borderId="0" applyNumberFormat="0" applyFill="0" applyBorder="0" applyAlignment="0" applyProtection="0"/>
    <xf numFmtId="184" fontId="42" fillId="0" borderId="0" applyFont="0" applyFill="0" applyBorder="0" applyAlignment="0" applyProtection="0"/>
    <xf numFmtId="167" fontId="75" fillId="0" borderId="0" applyFont="0" applyFill="0" applyBorder="0" applyAlignment="0" applyProtection="0"/>
    <xf numFmtId="167" fontId="75" fillId="0" borderId="0" applyFont="0" applyFill="0" applyBorder="0" applyAlignment="0" applyProtection="0"/>
    <xf numFmtId="43" fontId="20" fillId="0" borderId="0" applyFill="0" applyBorder="0" applyAlignment="0" applyProtection="0"/>
    <xf numFmtId="43" fontId="20" fillId="0" borderId="0" applyFill="0" applyBorder="0" applyAlignment="0" applyProtection="0"/>
    <xf numFmtId="43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NumberFormat="0" applyFill="0" applyBorder="0" applyAlignment="0" applyProtection="0"/>
    <xf numFmtId="43" fontId="20" fillId="0" borderId="0" applyNumberFormat="0" applyFill="0" applyBorder="0" applyAlignment="0" applyProtection="0"/>
    <xf numFmtId="43" fontId="20" fillId="0" borderId="0" applyNumberFormat="0" applyFill="0" applyBorder="0" applyAlignment="0" applyProtection="0"/>
    <xf numFmtId="167" fontId="42" fillId="0" borderId="0" applyFill="0" applyBorder="0" applyAlignment="0" applyProtection="0"/>
    <xf numFmtId="164" fontId="57" fillId="0" borderId="0" applyFill="0" applyBorder="0" applyAlignment="0" applyProtection="0"/>
    <xf numFmtId="164" fontId="57" fillId="0" borderId="0" applyFill="0" applyBorder="0" applyAlignment="0" applyProtection="0"/>
    <xf numFmtId="164" fontId="57" fillId="0" borderId="0" applyFill="0" applyBorder="0" applyAlignment="0" applyProtection="0"/>
    <xf numFmtId="169" fontId="42" fillId="0" borderId="0" applyFill="0" applyBorder="0" applyAlignment="0" applyProtection="0"/>
    <xf numFmtId="164" fontId="57" fillId="0" borderId="0" applyFill="0" applyBorder="0" applyAlignment="0" applyProtection="0"/>
    <xf numFmtId="164" fontId="57" fillId="0" borderId="0" applyFill="0" applyBorder="0" applyAlignment="0" applyProtection="0"/>
    <xf numFmtId="164" fontId="57" fillId="0" borderId="0" applyFill="0" applyBorder="0" applyAlignment="0" applyProtection="0"/>
    <xf numFmtId="167" fontId="42" fillId="0" borderId="0" applyFill="0" applyBorder="0" applyAlignment="0" applyProtection="0"/>
    <xf numFmtId="43" fontId="20" fillId="0" borderId="0" applyFont="0" applyFill="0" applyBorder="0" applyAlignment="0" applyProtection="0"/>
    <xf numFmtId="185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0" fontId="76" fillId="0" borderId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ill="0" applyBorder="0" applyAlignment="0" applyProtection="0"/>
    <xf numFmtId="188" fontId="42" fillId="0" borderId="0" applyFill="0" applyBorder="0" applyAlignment="0" applyProtection="0"/>
    <xf numFmtId="43" fontId="42" fillId="0" borderId="0" applyFont="0" applyFill="0" applyBorder="0" applyAlignment="0" applyProtection="0"/>
    <xf numFmtId="164" fontId="57" fillId="0" borderId="0" applyFill="0" applyBorder="0" applyAlignment="0" applyProtection="0"/>
    <xf numFmtId="164" fontId="57" fillId="0" borderId="0" applyFill="0" applyBorder="0" applyAlignment="0" applyProtection="0"/>
    <xf numFmtId="43" fontId="42" fillId="0" borderId="0" applyFont="0" applyFill="0" applyBorder="0" applyAlignment="0" applyProtection="0"/>
    <xf numFmtId="164" fontId="79" fillId="0" borderId="0" applyFill="0" applyBorder="0" applyAlignment="0" applyProtection="0"/>
    <xf numFmtId="0" fontId="57" fillId="0" borderId="0" applyFill="0" applyBorder="0" applyAlignment="0" applyProtection="0"/>
    <xf numFmtId="43" fontId="42" fillId="0" borderId="0" applyFont="0" applyFill="0" applyBorder="0" applyAlignment="0" applyProtection="0"/>
    <xf numFmtId="189" fontId="20" fillId="0" borderId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42" fillId="0" borderId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71" fontId="42" fillId="0" borderId="0" applyFill="0" applyBorder="0" applyAlignment="0" applyProtection="0"/>
    <xf numFmtId="190" fontId="8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87" fontId="76" fillId="0" borderId="0" applyFill="0" applyBorder="0" applyAlignment="0" applyProtection="0"/>
    <xf numFmtId="0" fontId="78" fillId="0" borderId="0" applyFill="0" applyBorder="0" applyAlignment="0" applyProtection="0"/>
    <xf numFmtId="0" fontId="78" fillId="0" borderId="0" applyFill="0" applyBorder="0" applyAlignment="0" applyProtection="0"/>
    <xf numFmtId="0" fontId="78" fillId="0" borderId="0" applyFill="0" applyBorder="0" applyAlignment="0" applyProtection="0"/>
    <xf numFmtId="191" fontId="42" fillId="0" borderId="0" applyFill="0" applyBorder="0" applyAlignment="0" applyProtection="0"/>
    <xf numFmtId="165" fontId="42" fillId="0" borderId="0" applyFill="0" applyBorder="0" applyAlignment="0" applyProtection="0"/>
    <xf numFmtId="181" fontId="42" fillId="0" borderId="0" applyFill="0" applyBorder="0" applyAlignment="0" applyProtection="0"/>
    <xf numFmtId="43" fontId="3" fillId="0" borderId="0" applyFont="0" applyFill="0" applyBorder="0" applyAlignment="0" applyProtection="0"/>
    <xf numFmtId="174" fontId="47" fillId="0" borderId="0" applyFill="0" applyBorder="0" applyAlignment="0" applyProtection="0"/>
    <xf numFmtId="167" fontId="75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47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8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76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92" fontId="77" fillId="0" borderId="0" applyFill="0" applyBorder="0" applyAlignment="0" applyProtection="0"/>
    <xf numFmtId="192" fontId="77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7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1" fontId="42" fillId="0" borderId="0" applyFill="0" applyBorder="0" applyAlignment="0" applyProtection="0"/>
    <xf numFmtId="43" fontId="42" fillId="0" borderId="0" applyFont="0" applyFill="0" applyBorder="0" applyAlignment="0" applyProtection="0"/>
    <xf numFmtId="193" fontId="83" fillId="0" borderId="0" applyFill="0" applyBorder="0" applyAlignment="0" applyProtection="0"/>
    <xf numFmtId="43" fontId="42" fillId="0" borderId="0" applyFont="0" applyFill="0" applyBorder="0" applyAlignment="0" applyProtection="0"/>
    <xf numFmtId="193" fontId="83" fillId="0" borderId="0" applyFill="0" applyBorder="0" applyAlignment="0" applyProtection="0"/>
    <xf numFmtId="193" fontId="83" fillId="0" borderId="0" applyFill="0" applyBorder="0" applyAlignment="0" applyProtection="0"/>
    <xf numFmtId="171" fontId="42" fillId="0" borderId="0" applyFill="0" applyBorder="0" applyAlignment="0" applyProtection="0"/>
    <xf numFmtId="42" fontId="76" fillId="0" borderId="0" applyFont="0" applyFill="0" applyBorder="0" applyAlignment="0" applyProtection="0"/>
    <xf numFmtId="42" fontId="76" fillId="0" borderId="0" applyFont="0" applyFill="0" applyBorder="0" applyAlignment="0" applyProtection="0"/>
    <xf numFmtId="0" fontId="42" fillId="0" borderId="0" applyFill="0" applyBorder="0" applyAlignment="0" applyProtection="0"/>
    <xf numFmtId="0" fontId="76" fillId="0" borderId="0" applyFill="0" applyBorder="0" applyAlignment="0" applyProtection="0"/>
    <xf numFmtId="0" fontId="42" fillId="0" borderId="0" applyFill="0" applyBorder="0" applyAlignment="0" applyProtection="0"/>
    <xf numFmtId="43" fontId="7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4" fontId="76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95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95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2" fillId="0" borderId="0" applyFill="0" applyBorder="0" applyAlignment="0" applyProtection="0"/>
    <xf numFmtId="167" fontId="20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78" fillId="0" borderId="0" applyFill="0" applyBorder="0" applyAlignment="0" applyProtection="0"/>
    <xf numFmtId="172" fontId="78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96" fontId="42" fillId="0" borderId="0" applyFill="0" applyBorder="0" applyAlignment="0" applyProtection="0"/>
    <xf numFmtId="196" fontId="42" fillId="0" borderId="0" applyFill="0" applyBorder="0" applyAlignment="0" applyProtection="0"/>
    <xf numFmtId="43" fontId="4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97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94" fontId="42" fillId="0" borderId="0" applyFill="0" applyBorder="0" applyAlignment="0" applyProtection="0"/>
    <xf numFmtId="198" fontId="42" fillId="0" borderId="0" applyFill="0" applyBorder="0" applyAlignment="0" applyProtection="0"/>
    <xf numFmtId="195" fontId="42" fillId="0" borderId="0" applyFill="0" applyBorder="0" applyAlignment="0" applyProtection="0"/>
    <xf numFmtId="195" fontId="42" fillId="0" borderId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96" fontId="42" fillId="0" borderId="0" applyFill="0" applyBorder="0" applyAlignment="0" applyProtection="0"/>
    <xf numFmtId="43" fontId="42" fillId="0" borderId="0" applyFont="0" applyFill="0" applyBorder="0" applyAlignment="0" applyProtection="0"/>
    <xf numFmtId="172" fontId="78" fillId="0" borderId="0" applyFill="0" applyBorder="0" applyAlignment="0" applyProtection="0"/>
    <xf numFmtId="172" fontId="78" fillId="0" borderId="0" applyFill="0" applyBorder="0" applyAlignment="0" applyProtection="0"/>
    <xf numFmtId="199" fontId="42" fillId="0" borderId="0" applyFill="0" applyBorder="0" applyAlignment="0" applyProtection="0"/>
    <xf numFmtId="189" fontId="42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2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42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42" fillId="0" borderId="0" applyFill="0" applyBorder="0" applyAlignment="0" applyProtection="0"/>
    <xf numFmtId="199" fontId="42" fillId="0" borderId="0" applyFill="0" applyBorder="0" applyAlignment="0" applyProtection="0"/>
    <xf numFmtId="189" fontId="42" fillId="0" borderId="0" applyFill="0" applyBorder="0" applyAlignment="0" applyProtection="0"/>
    <xf numFmtId="19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9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189" fontId="42" fillId="0" borderId="0" applyFill="0" applyBorder="0" applyAlignment="0" applyProtection="0"/>
    <xf numFmtId="43" fontId="20" fillId="0" borderId="0" applyFont="0" applyFill="0" applyBorder="0" applyAlignment="0" applyProtection="0"/>
    <xf numFmtId="189" fontId="42" fillId="0" borderId="0" applyFill="0" applyBorder="0" applyAlignment="0" applyProtection="0"/>
    <xf numFmtId="172" fontId="78" fillId="0" borderId="0" applyFill="0" applyBorder="0" applyAlignment="0" applyProtection="0"/>
    <xf numFmtId="172" fontId="42" fillId="0" borderId="0" applyFill="0" applyBorder="0" applyAlignment="0" applyProtection="0"/>
    <xf numFmtId="196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96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200" fontId="39" fillId="0" borderId="0"/>
    <xf numFmtId="200" fontId="65" fillId="0" borderId="0"/>
    <xf numFmtId="200" fontId="65" fillId="0" borderId="0"/>
    <xf numFmtId="200" fontId="65" fillId="0" borderId="0"/>
    <xf numFmtId="188" fontId="65" fillId="0" borderId="0"/>
    <xf numFmtId="200" fontId="65" fillId="0" borderId="0"/>
    <xf numFmtId="200" fontId="65" fillId="0" borderId="0"/>
    <xf numFmtId="200" fontId="65" fillId="0" borderId="0"/>
    <xf numFmtId="200" fontId="65" fillId="0" borderId="0"/>
    <xf numFmtId="188" fontId="65" fillId="0" borderId="0"/>
    <xf numFmtId="188" fontId="65" fillId="0" borderId="0"/>
    <xf numFmtId="200" fontId="65" fillId="0" borderId="0"/>
    <xf numFmtId="188" fontId="65" fillId="0" borderId="0"/>
    <xf numFmtId="200" fontId="65" fillId="0" borderId="0"/>
    <xf numFmtId="200" fontId="65" fillId="0" borderId="0"/>
    <xf numFmtId="188" fontId="65" fillId="0" borderId="0"/>
    <xf numFmtId="200" fontId="65" fillId="0" borderId="0"/>
    <xf numFmtId="200" fontId="65" fillId="0" borderId="0"/>
    <xf numFmtId="200" fontId="65" fillId="0" borderId="0"/>
    <xf numFmtId="200" fontId="65" fillId="0" borderId="0"/>
    <xf numFmtId="200" fontId="65" fillId="0" borderId="0"/>
    <xf numFmtId="200" fontId="65" fillId="0" borderId="0"/>
    <xf numFmtId="200" fontId="65" fillId="0" borderId="0"/>
    <xf numFmtId="201" fontId="39" fillId="0" borderId="0"/>
    <xf numFmtId="171" fontId="65" fillId="0" borderId="0"/>
    <xf numFmtId="0" fontId="47" fillId="0" borderId="0" applyNumberFormat="0" applyFill="0" applyBorder="0" applyProtection="0">
      <alignment horizontal="left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Protection="0">
      <alignment horizontal="left"/>
    </xf>
    <xf numFmtId="0" fontId="47" fillId="0" borderId="0" applyNumberFormat="0" applyFill="0" applyBorder="0" applyAlignment="0" applyProtection="0"/>
    <xf numFmtId="185" fontId="39" fillId="0" borderId="0"/>
    <xf numFmtId="185" fontId="65" fillId="0" borderId="0"/>
    <xf numFmtId="0" fontId="85" fillId="123" borderId="0" applyNumberFormat="0" applyBorder="0" applyAlignment="0" applyProtection="0"/>
    <xf numFmtId="0" fontId="85" fillId="123" borderId="0" applyNumberFormat="0" applyBorder="0" applyAlignment="0" applyProtection="0"/>
    <xf numFmtId="0" fontId="85" fillId="124" borderId="0" applyNumberFormat="0" applyBorder="0" applyAlignment="0" applyProtection="0"/>
    <xf numFmtId="0" fontId="85" fillId="125" borderId="0" applyNumberFormat="0" applyBorder="0" applyAlignment="0" applyProtection="0"/>
    <xf numFmtId="0" fontId="85" fillId="125" borderId="0" applyNumberFormat="0" applyBorder="0" applyAlignment="0" applyProtection="0"/>
    <xf numFmtId="0" fontId="85" fillId="126" borderId="0" applyNumberFormat="0" applyBorder="0" applyAlignment="0" applyProtection="0"/>
    <xf numFmtId="0" fontId="85" fillId="127" borderId="0" applyNumberFormat="0" applyBorder="0" applyAlignment="0" applyProtection="0"/>
    <xf numFmtId="0" fontId="85" fillId="127" borderId="0" applyNumberFormat="0" applyBorder="0" applyAlignment="0" applyProtection="0"/>
    <xf numFmtId="0" fontId="85" fillId="128" borderId="0" applyNumberFormat="0" applyBorder="0" applyAlignment="0" applyProtection="0"/>
    <xf numFmtId="172" fontId="57" fillId="0" borderId="0"/>
    <xf numFmtId="169" fontId="76" fillId="0" borderId="0"/>
    <xf numFmtId="0" fontId="86" fillId="0" borderId="0"/>
    <xf numFmtId="0" fontId="57" fillId="0" borderId="0"/>
    <xf numFmtId="0" fontId="57" fillId="0" borderId="0"/>
    <xf numFmtId="0" fontId="76" fillId="0" borderId="0"/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Protection="0">
      <alignment horizontal="center"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Protection="0">
      <alignment horizontal="center" vertical="top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Protection="0">
      <alignment horizontal="center"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Protection="0">
      <alignment horizontal="center"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Protection="0">
      <alignment horizontal="center" vertical="top"/>
    </xf>
    <xf numFmtId="0" fontId="87" fillId="0" borderId="0" applyNumberFormat="0" applyFill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0" fillId="72" borderId="0" applyNumberFormat="0" applyBorder="0" applyProtection="0">
      <alignment horizontal="center" vertical="top"/>
    </xf>
    <xf numFmtId="0" fontId="90" fillId="73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2" fillId="73" borderId="0" applyNumberFormat="0" applyBorder="0" applyAlignment="0" applyProtection="0"/>
    <xf numFmtId="0" fontId="90" fillId="72" borderId="0" applyNumberFormat="0" applyBorder="0" applyProtection="0">
      <alignment horizontal="center" vertical="top"/>
    </xf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1" fillId="73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1" fillId="73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2" fillId="73" borderId="0" applyNumberFormat="0" applyBorder="0" applyAlignment="0" applyProtection="0"/>
    <xf numFmtId="0" fontId="90" fillId="72" borderId="0" applyNumberFormat="0" applyBorder="0" applyProtection="0">
      <alignment horizontal="center" vertical="top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2" fillId="73" borderId="0" applyNumberFormat="0" applyBorder="0" applyAlignment="0" applyProtection="0"/>
    <xf numFmtId="0" fontId="90" fillId="72" borderId="0" applyNumberFormat="0" applyBorder="0" applyProtection="0">
      <alignment horizontal="center" vertical="top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0" fillId="72" borderId="0" applyNumberFormat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90" fillId="72" borderId="0" applyNumberFormat="0" applyBorder="0" applyProtection="0">
      <alignment horizontal="center" vertical="top"/>
    </xf>
    <xf numFmtId="0" fontId="93" fillId="129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38" fontId="94" fillId="13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38" fontId="94" fillId="130" borderId="0" applyNumberFormat="0" applyBorder="0" applyAlignment="0" applyProtection="0"/>
    <xf numFmtId="38" fontId="94" fillId="130" borderId="0" applyNumberFormat="0" applyBorder="0" applyAlignment="0" applyProtection="0"/>
    <xf numFmtId="0" fontId="94" fillId="120" borderId="0" applyNumberFormat="0" applyBorder="0" applyAlignment="0" applyProtection="0"/>
    <xf numFmtId="38" fontId="94" fillId="13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38" fontId="94" fillId="13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4" fillId="120" borderId="0" applyNumberFormat="0" applyBorder="0" applyAlignment="0" applyProtection="0"/>
    <xf numFmtId="0" fontId="95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8" applyNumberFormat="0" applyAlignment="0" applyProtection="0">
      <alignment horizontal="left" vertical="center"/>
    </xf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8" applyNumberFormat="0" applyAlignment="0" applyProtection="0">
      <alignment horizontal="left" vertical="center"/>
    </xf>
    <xf numFmtId="0" fontId="34" fillId="0" borderId="78" applyNumberFormat="0" applyAlignment="0" applyProtection="0">
      <alignment horizontal="left" vertical="center"/>
    </xf>
    <xf numFmtId="0" fontId="34" fillId="0" borderId="77" applyNumberFormat="0" applyAlignment="0" applyProtection="0"/>
    <xf numFmtId="0" fontId="34" fillId="0" borderId="78" applyNumberFormat="0" applyAlignment="0" applyProtection="0">
      <alignment horizontal="left" vertical="center"/>
    </xf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8" applyNumberFormat="0" applyAlignment="0" applyProtection="0">
      <alignment horizontal="left" vertical="center"/>
    </xf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34" fillId="0" borderId="77" applyNumberFormat="0" applyAlignment="0" applyProtection="0"/>
    <xf numFmtId="0" fontId="95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28">
      <alignment horizontal="left" vertical="center"/>
    </xf>
    <xf numFmtId="0" fontId="34" fillId="0" borderId="28">
      <alignment horizontal="left" vertical="center"/>
    </xf>
    <xf numFmtId="0" fontId="34" fillId="0" borderId="28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28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28">
      <alignment horizontal="left" vertical="center"/>
    </xf>
    <xf numFmtId="0" fontId="34" fillId="0" borderId="28">
      <alignment horizontal="left" vertical="center"/>
    </xf>
    <xf numFmtId="0" fontId="34" fillId="0" borderId="28">
      <alignment horizontal="left" vertical="center"/>
    </xf>
    <xf numFmtId="0" fontId="34" fillId="0" borderId="28">
      <alignment horizontal="left" vertical="center"/>
    </xf>
    <xf numFmtId="0" fontId="34" fillId="0" borderId="28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34" fillId="0" borderId="79">
      <alignment horizontal="left" vertical="center"/>
    </xf>
    <xf numFmtId="0" fontId="96" fillId="131" borderId="0"/>
    <xf numFmtId="0" fontId="97" fillId="0" borderId="0">
      <alignment horizontal="center"/>
    </xf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Protection="0">
      <alignment horizontal="center" vertical="top"/>
    </xf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100" fillId="0" borderId="80" applyNumberFormat="0" applyFill="0" applyAlignment="0" applyProtection="0"/>
    <xf numFmtId="0" fontId="98" fillId="0" borderId="80" applyNumberFormat="0" applyFill="0" applyProtection="0">
      <alignment horizontal="center" vertical="top"/>
    </xf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99" fillId="0" borderId="80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99" fillId="0" borderId="80" applyNumberFormat="0" applyFill="0" applyAlignment="0" applyProtection="0"/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100" fillId="0" borderId="80" applyNumberFormat="0" applyFill="0" applyAlignment="0" applyProtection="0"/>
    <xf numFmtId="0" fontId="98" fillId="0" borderId="80" applyNumberFormat="0" applyFill="0" applyProtection="0">
      <alignment horizontal="center" vertical="top"/>
    </xf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100" fillId="0" borderId="80" applyNumberFormat="0" applyFill="0" applyAlignment="0" applyProtection="0"/>
    <xf numFmtId="0" fontId="98" fillId="0" borderId="80" applyNumberFormat="0" applyFill="0" applyProtection="0">
      <alignment horizontal="center" vertical="top"/>
    </xf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Protection="0">
      <alignment horizontal="center" vertical="top"/>
    </xf>
    <xf numFmtId="0" fontId="98" fillId="0" borderId="80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3" fillId="0" borderId="81" applyNumberFormat="0" applyFill="0" applyAlignment="0" applyProtection="0"/>
    <xf numFmtId="0" fontId="101" fillId="0" borderId="81" applyNumberFormat="0" applyFill="0" applyProtection="0">
      <alignment horizontal="center" vertical="top"/>
    </xf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2" fillId="0" borderId="81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2" fillId="0" borderId="81" applyNumberFormat="0" applyFill="0" applyAlignment="0" applyProtection="0"/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3" fillId="0" borderId="81" applyNumberFormat="0" applyFill="0" applyAlignment="0" applyProtection="0"/>
    <xf numFmtId="0" fontId="101" fillId="0" borderId="81" applyNumberFormat="0" applyFill="0" applyProtection="0">
      <alignment horizontal="center" vertical="top"/>
    </xf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103" fillId="0" borderId="81" applyNumberFormat="0" applyFill="0" applyAlignment="0" applyProtection="0"/>
    <xf numFmtId="0" fontId="101" fillId="0" borderId="81" applyNumberFormat="0" applyFill="0" applyProtection="0">
      <alignment horizontal="center" vertical="top"/>
    </xf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101" fillId="0" borderId="81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6" fillId="0" borderId="82" applyNumberFormat="0" applyFill="0" applyAlignment="0" applyProtection="0"/>
    <xf numFmtId="0" fontId="104" fillId="0" borderId="82" applyNumberFormat="0" applyFill="0" applyProtection="0">
      <alignment horizontal="center" vertical="top"/>
    </xf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5" fillId="0" borderId="82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5" fillId="0" borderId="82" applyNumberFormat="0" applyFill="0" applyAlignment="0" applyProtection="0"/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6" fillId="0" borderId="82" applyNumberFormat="0" applyFill="0" applyAlignment="0" applyProtection="0"/>
    <xf numFmtId="0" fontId="104" fillId="0" borderId="82" applyNumberFormat="0" applyFill="0" applyProtection="0">
      <alignment horizontal="center" vertical="top"/>
    </xf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106" fillId="0" borderId="82" applyNumberFormat="0" applyFill="0" applyAlignment="0" applyProtection="0"/>
    <xf numFmtId="0" fontId="104" fillId="0" borderId="82" applyNumberFormat="0" applyFill="0" applyProtection="0">
      <alignment horizontal="center" vertical="top"/>
    </xf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104" fillId="0" borderId="82" applyNumberFormat="0" applyFill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0" applyNumberFormat="0" applyFill="0" applyBorder="0" applyProtection="0">
      <alignment horizontal="center" vertical="top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0" applyNumberFormat="0" applyFill="0" applyBorder="0" applyProtection="0">
      <alignment horizontal="center" vertical="top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0" applyNumberFormat="0" applyFill="0" applyBorder="0" applyProtection="0">
      <alignment horizontal="center" vertical="top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104" fillId="0" borderId="0" applyNumberFormat="0" applyFill="0" applyBorder="0" applyProtection="0">
      <alignment horizontal="center" vertical="top"/>
    </xf>
    <xf numFmtId="0" fontId="97" fillId="0" borderId="0">
      <alignment horizontal="center" textRotation="90"/>
    </xf>
    <xf numFmtId="0" fontId="107" fillId="0" borderId="0">
      <alignment horizontal="center" textRotation="9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93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10" fontId="94" fillId="40" borderId="12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10" fontId="94" fillId="40" borderId="12" applyNumberFormat="0" applyBorder="0" applyAlignment="0" applyProtection="0"/>
    <xf numFmtId="10" fontId="94" fillId="40" borderId="12" applyNumberFormat="0" applyBorder="0" applyAlignment="0" applyProtection="0"/>
    <xf numFmtId="0" fontId="94" fillId="105" borderId="0" applyNumberFormat="0" applyBorder="0" applyAlignment="0" applyProtection="0"/>
    <xf numFmtId="10" fontId="94" fillId="40" borderId="12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10" fontId="94" fillId="40" borderId="12" applyNumberFormat="0" applyBorder="0" applyAlignment="0" applyProtection="0"/>
    <xf numFmtId="10" fontId="94" fillId="40" borderId="12" applyNumberFormat="0" applyBorder="0" applyAlignment="0" applyProtection="0"/>
    <xf numFmtId="10" fontId="94" fillId="40" borderId="12" applyNumberFormat="0" applyBorder="0" applyAlignment="0" applyProtection="0"/>
    <xf numFmtId="10" fontId="94" fillId="40" borderId="12" applyNumberFormat="0" applyBorder="0" applyAlignment="0" applyProtection="0"/>
    <xf numFmtId="10" fontId="94" fillId="40" borderId="12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94" fillId="105" borderId="0" applyNumberFormat="0" applyBorder="0" applyAlignment="0" applyProtection="0"/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0" borderId="75" applyNumberFormat="0" applyProtection="0">
      <alignment horizontal="center" vertical="top"/>
    </xf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2" borderId="75" applyNumberFormat="0" applyAlignment="0" applyProtection="0"/>
    <xf numFmtId="0" fontId="109" fillId="82" borderId="75" applyNumberFormat="0" applyAlignment="0" applyProtection="0"/>
    <xf numFmtId="0" fontId="11" fillId="5" borderId="4" applyNumberFormat="0" applyAlignment="0" applyProtection="0"/>
    <xf numFmtId="0" fontId="109" fillId="82" borderId="75" applyNumberFormat="0" applyAlignment="0" applyProtection="0"/>
    <xf numFmtId="0" fontId="11" fillId="5" borderId="4" applyNumberFormat="0" applyAlignment="0" applyProtection="0"/>
    <xf numFmtId="0" fontId="109" fillId="82" borderId="75" applyNumberFormat="0" applyAlignment="0" applyProtection="0"/>
    <xf numFmtId="0" fontId="109" fillId="82" borderId="75" applyNumberFormat="0" applyAlignment="0" applyProtection="0"/>
    <xf numFmtId="0" fontId="109" fillId="82" borderId="75" applyNumberFormat="0" applyAlignment="0" applyProtection="0"/>
    <xf numFmtId="0" fontId="110" fillId="82" borderId="75" applyNumberFormat="0" applyAlignment="0" applyProtection="0"/>
    <xf numFmtId="0" fontId="109" fillId="80" borderId="75" applyNumberFormat="0" applyProtection="0">
      <alignment horizontal="center" vertical="top"/>
    </xf>
    <xf numFmtId="0" fontId="111" fillId="82" borderId="75" applyNumberFormat="0" applyAlignment="0" applyProtection="0"/>
    <xf numFmtId="0" fontId="11" fillId="5" borderId="4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1" fillId="82" borderId="75" applyNumberFormat="0" applyAlignment="0" applyProtection="0"/>
    <xf numFmtId="0" fontId="111" fillId="82" borderId="75" applyNumberFormat="0" applyAlignment="0" applyProtection="0"/>
    <xf numFmtId="0" fontId="111" fillId="82" borderId="75" applyNumberFormat="0" applyAlignment="0" applyProtection="0"/>
    <xf numFmtId="0" fontId="109" fillId="82" borderId="75" applyNumberFormat="0" applyAlignment="0" applyProtection="0"/>
    <xf numFmtId="0" fontId="109" fillId="82" borderId="75" applyNumberFormat="0" applyAlignment="0" applyProtection="0"/>
    <xf numFmtId="0" fontId="111" fillId="82" borderId="75" applyNumberFormat="0" applyAlignment="0" applyProtection="0"/>
    <xf numFmtId="0" fontId="111" fillId="82" borderId="75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10" fillId="82" borderId="75" applyNumberFormat="0" applyAlignment="0" applyProtection="0"/>
    <xf numFmtId="0" fontId="109" fillId="80" borderId="75" applyNumberFormat="0" applyProtection="0">
      <alignment horizontal="center" vertical="top"/>
    </xf>
    <xf numFmtId="0" fontId="11" fillId="5" borderId="4" applyNumberFormat="0" applyAlignment="0" applyProtection="0"/>
    <xf numFmtId="0" fontId="11" fillId="5" borderId="4" applyNumberFormat="0" applyAlignment="0" applyProtection="0"/>
    <xf numFmtId="0" fontId="110" fillId="82" borderId="75" applyNumberFormat="0" applyAlignment="0" applyProtection="0"/>
    <xf numFmtId="0" fontId="109" fillId="80" borderId="75" applyNumberFormat="0" applyProtection="0">
      <alignment horizontal="center" vertical="top"/>
    </xf>
    <xf numFmtId="0" fontId="11" fillId="5" borderId="4" applyNumberFormat="0" applyAlignment="0" applyProtection="0"/>
    <xf numFmtId="0" fontId="11" fillId="5" borderId="4" applyNumberFormat="0" applyAlignment="0" applyProtection="0"/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09" fillId="80" borderId="75" applyNumberFormat="0" applyProtection="0">
      <alignment horizontal="center" vertical="top"/>
    </xf>
    <xf numFmtId="0" fontId="109" fillId="81" borderId="75" applyNumberFormat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4" fillId="0" borderId="83" applyNumberFormat="0" applyFill="0" applyAlignment="0" applyProtection="0"/>
    <xf numFmtId="0" fontId="112" fillId="0" borderId="83" applyNumberFormat="0" applyFill="0" applyProtection="0">
      <alignment horizontal="center" vertical="top"/>
    </xf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3" fillId="0" borderId="83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3" fillId="0" borderId="83" applyNumberFormat="0" applyFill="0" applyAlignment="0" applyProtection="0"/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4" fillId="0" borderId="83" applyNumberFormat="0" applyFill="0" applyAlignment="0" applyProtection="0"/>
    <xf numFmtId="0" fontId="112" fillId="0" borderId="83" applyNumberFormat="0" applyFill="0" applyProtection="0">
      <alignment horizontal="center" vertical="top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14" fillId="0" borderId="83" applyNumberFormat="0" applyFill="0" applyAlignment="0" applyProtection="0"/>
    <xf numFmtId="0" fontId="112" fillId="0" borderId="83" applyNumberFormat="0" applyFill="0" applyProtection="0">
      <alignment horizontal="center" vertical="top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12" fillId="0" borderId="83" applyNumberFormat="0" applyFill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5" fillId="132" borderId="0" applyNumberFormat="0" applyBorder="0" applyProtection="0">
      <alignment horizontal="center" vertical="top"/>
    </xf>
    <xf numFmtId="0" fontId="115" fillId="13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7" fillId="133" borderId="0" applyNumberFormat="0" applyBorder="0" applyAlignment="0" applyProtection="0"/>
    <xf numFmtId="0" fontId="115" fillId="132" borderId="0" applyNumberFormat="0" applyBorder="0" applyProtection="0">
      <alignment horizontal="center" vertical="top"/>
    </xf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6" fillId="13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6" fillId="133" borderId="0" applyNumberFormat="0" applyBorder="0" applyAlignment="0" applyProtection="0"/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7" fillId="133" borderId="0" applyNumberFormat="0" applyBorder="0" applyAlignment="0" applyProtection="0"/>
    <xf numFmtId="0" fontId="115" fillId="132" borderId="0" applyNumberFormat="0" applyBorder="0" applyProtection="0">
      <alignment horizontal="center" vertical="top"/>
    </xf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7" fillId="133" borderId="0" applyNumberFormat="0" applyBorder="0" applyAlignment="0" applyProtection="0"/>
    <xf numFmtId="0" fontId="115" fillId="132" borderId="0" applyNumberFormat="0" applyBorder="0" applyProtection="0">
      <alignment horizontal="center" vertical="top"/>
    </xf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5" fillId="132" borderId="0" applyNumberFormat="0" applyBorder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0" fontId="115" fillId="132" borderId="0" applyNumberFormat="0" applyBorder="0" applyProtection="0">
      <alignment horizontal="center" vertical="top"/>
    </xf>
    <xf numFmtId="37" fontId="118" fillId="0" borderId="0"/>
    <xf numFmtId="184" fontId="119" fillId="0" borderId="0"/>
    <xf numFmtId="202" fontId="120" fillId="0" borderId="0"/>
    <xf numFmtId="202" fontId="120" fillId="0" borderId="0"/>
    <xf numFmtId="202" fontId="120" fillId="0" borderId="0"/>
    <xf numFmtId="202" fontId="121" fillId="0" borderId="0"/>
    <xf numFmtId="202" fontId="120" fillId="0" borderId="0"/>
    <xf numFmtId="202" fontId="120" fillId="0" borderId="0"/>
    <xf numFmtId="202" fontId="120" fillId="0" borderId="0"/>
    <xf numFmtId="202" fontId="120" fillId="0" borderId="0"/>
    <xf numFmtId="202" fontId="121" fillId="0" borderId="0"/>
    <xf numFmtId="202" fontId="121" fillId="0" borderId="0"/>
    <xf numFmtId="202" fontId="120" fillId="0" borderId="0"/>
    <xf numFmtId="202" fontId="121" fillId="0" borderId="0"/>
    <xf numFmtId="202" fontId="120" fillId="0" borderId="0"/>
    <xf numFmtId="202" fontId="120" fillId="0" borderId="0"/>
    <xf numFmtId="202" fontId="121" fillId="0" borderId="0"/>
    <xf numFmtId="202" fontId="120" fillId="0" borderId="0"/>
    <xf numFmtId="202" fontId="120" fillId="0" borderId="0"/>
    <xf numFmtId="202" fontId="120" fillId="0" borderId="0"/>
    <xf numFmtId="202" fontId="120" fillId="0" borderId="0"/>
    <xf numFmtId="202" fontId="120" fillId="0" borderId="0"/>
    <xf numFmtId="202" fontId="120" fillId="0" borderId="0"/>
    <xf numFmtId="202" fontId="120" fillId="0" borderId="0"/>
    <xf numFmtId="0" fontId="20" fillId="0" borderId="0"/>
    <xf numFmtId="0" fontId="75" fillId="0" borderId="0"/>
    <xf numFmtId="0" fontId="3" fillId="0" borderId="0"/>
    <xf numFmtId="0" fontId="76" fillId="0" borderId="0"/>
    <xf numFmtId="0" fontId="7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42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57" fillId="0" borderId="0"/>
    <xf numFmtId="0" fontId="76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42" fillId="0" borderId="0"/>
    <xf numFmtId="0" fontId="75" fillId="0" borderId="0"/>
    <xf numFmtId="0" fontId="20" fillId="0" borderId="0"/>
    <xf numFmtId="0" fontId="122" fillId="0" borderId="0"/>
    <xf numFmtId="0" fontId="42" fillId="0" borderId="0"/>
    <xf numFmtId="0" fontId="42" fillId="0" borderId="0"/>
    <xf numFmtId="0" fontId="42" fillId="0" borderId="0"/>
    <xf numFmtId="0" fontId="75" fillId="0" borderId="0"/>
    <xf numFmtId="0" fontId="122" fillId="0" borderId="0"/>
    <xf numFmtId="0" fontId="1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22" fillId="0" borderId="0"/>
    <xf numFmtId="0" fontId="75" fillId="0" borderId="0"/>
    <xf numFmtId="0" fontId="75" fillId="0" borderId="0"/>
    <xf numFmtId="0" fontId="3" fillId="0" borderId="0"/>
    <xf numFmtId="0" fontId="1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23" fillId="0" borderId="0"/>
    <xf numFmtId="0" fontId="42" fillId="0" borderId="0"/>
    <xf numFmtId="0" fontId="124" fillId="0" borderId="0"/>
    <xf numFmtId="0" fontId="1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22" fillId="0" borderId="0"/>
    <xf numFmtId="0" fontId="122" fillId="0" borderId="0"/>
    <xf numFmtId="0" fontId="42" fillId="0" borderId="0"/>
    <xf numFmtId="0" fontId="42" fillId="0" borderId="0"/>
    <xf numFmtId="0" fontId="57" fillId="0" borderId="0"/>
    <xf numFmtId="0" fontId="57" fillId="0" borderId="0"/>
    <xf numFmtId="0" fontId="42" fillId="0" borderId="0"/>
    <xf numFmtId="0" fontId="47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57" fillId="0" borderId="0"/>
    <xf numFmtId="0" fontId="47" fillId="0" borderId="0"/>
    <xf numFmtId="0" fontId="57" fillId="0" borderId="0"/>
    <xf numFmtId="0" fontId="57" fillId="0" borderId="0"/>
    <xf numFmtId="0" fontId="57" fillId="0" borderId="0"/>
    <xf numFmtId="0" fontId="20" fillId="0" borderId="0"/>
    <xf numFmtId="0" fontId="78" fillId="0" borderId="0"/>
    <xf numFmtId="0" fontId="78" fillId="0" borderId="0"/>
    <xf numFmtId="0" fontId="42" fillId="0" borderId="0"/>
    <xf numFmtId="0" fontId="47" fillId="0" borderId="0"/>
    <xf numFmtId="0" fontId="47" fillId="0" borderId="0"/>
    <xf numFmtId="0" fontId="57" fillId="0" borderId="0"/>
    <xf numFmtId="0" fontId="57" fillId="0" borderId="0"/>
    <xf numFmtId="0" fontId="57" fillId="0" borderId="0"/>
    <xf numFmtId="0" fontId="47" fillId="0" borderId="0"/>
    <xf numFmtId="0" fontId="57" fillId="0" borderId="0"/>
    <xf numFmtId="0" fontId="57" fillId="0" borderId="0"/>
    <xf numFmtId="0" fontId="57" fillId="0" borderId="0"/>
    <xf numFmtId="0" fontId="47" fillId="0" borderId="0"/>
    <xf numFmtId="0" fontId="4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0" fillId="0" borderId="0" applyFill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2" fillId="0" borderId="0"/>
    <xf numFmtId="0" fontId="4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2" fillId="0" borderId="0"/>
    <xf numFmtId="0" fontId="42" fillId="0" borderId="0"/>
    <xf numFmtId="0" fontId="75" fillId="0" borderId="0"/>
    <xf numFmtId="0" fontId="75" fillId="0" borderId="0"/>
    <xf numFmtId="0" fontId="75" fillId="0" borderId="0"/>
    <xf numFmtId="0" fontId="122" fillId="0" borderId="0"/>
    <xf numFmtId="0" fontId="122" fillId="0" borderId="0"/>
    <xf numFmtId="0" fontId="78" fillId="0" borderId="0"/>
    <xf numFmtId="0" fontId="75" fillId="0" borderId="0"/>
    <xf numFmtId="0" fontId="75" fillId="0" borderId="0"/>
    <xf numFmtId="0" fontId="75" fillId="0" borderId="0"/>
    <xf numFmtId="0" fontId="122" fillId="0" borderId="0"/>
    <xf numFmtId="0" fontId="75" fillId="0" borderId="0"/>
    <xf numFmtId="0" fontId="75" fillId="0" borderId="0"/>
    <xf numFmtId="0" fontId="42" fillId="0" borderId="0"/>
    <xf numFmtId="0" fontId="42" fillId="0" borderId="0"/>
    <xf numFmtId="0" fontId="42" fillId="0" borderId="0"/>
    <xf numFmtId="0" fontId="75" fillId="0" borderId="0"/>
    <xf numFmtId="0" fontId="122" fillId="0" borderId="0"/>
    <xf numFmtId="0" fontId="1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2" fillId="0" borderId="0"/>
    <xf numFmtId="0" fontId="75" fillId="0" borderId="0"/>
    <xf numFmtId="0" fontId="75" fillId="0" borderId="0"/>
    <xf numFmtId="0" fontId="122" fillId="0" borderId="0"/>
    <xf numFmtId="0" fontId="122" fillId="0" borderId="0"/>
    <xf numFmtId="0" fontId="75" fillId="0" borderId="0"/>
    <xf numFmtId="0" fontId="42" fillId="0" borderId="0"/>
    <xf numFmtId="0" fontId="75" fillId="0" borderId="0"/>
    <xf numFmtId="0" fontId="75" fillId="0" borderId="0"/>
    <xf numFmtId="0" fontId="75" fillId="0" borderId="0"/>
    <xf numFmtId="0" fontId="42" fillId="0" borderId="0"/>
    <xf numFmtId="0" fontId="75" fillId="0" borderId="0"/>
    <xf numFmtId="0" fontId="75" fillId="0" borderId="0"/>
    <xf numFmtId="0" fontId="20" fillId="0" borderId="0"/>
    <xf numFmtId="0" fontId="20" fillId="0" borderId="0"/>
    <xf numFmtId="0" fontId="42" fillId="0" borderId="0"/>
    <xf numFmtId="0" fontId="20" fillId="0" borderId="0"/>
    <xf numFmtId="0" fontId="20" fillId="0" borderId="0"/>
    <xf numFmtId="0" fontId="42" fillId="0" borderId="0"/>
    <xf numFmtId="0" fontId="75" fillId="0" borderId="0"/>
    <xf numFmtId="0" fontId="20" fillId="0" borderId="0"/>
    <xf numFmtId="0" fontId="42" fillId="0" borderId="0"/>
    <xf numFmtId="0" fontId="20" fillId="0" borderId="0"/>
    <xf numFmtId="0" fontId="1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20" fillId="0" borderId="0"/>
    <xf numFmtId="0" fontId="126" fillId="0" borderId="0"/>
    <xf numFmtId="0" fontId="75" fillId="0" borderId="0"/>
    <xf numFmtId="0" fontId="75" fillId="0" borderId="0"/>
    <xf numFmtId="0" fontId="42" fillId="0" borderId="0"/>
    <xf numFmtId="0" fontId="4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27" fillId="0" borderId="0"/>
    <xf numFmtId="0" fontId="127" fillId="0" borderId="0"/>
    <xf numFmtId="0" fontId="127" fillId="0" borderId="0"/>
    <xf numFmtId="0" fontId="75" fillId="0" borderId="0"/>
    <xf numFmtId="0" fontId="42" fillId="0" borderId="0"/>
    <xf numFmtId="0" fontId="42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3" fillId="0" borderId="0"/>
    <xf numFmtId="0" fontId="7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42" fillId="0" borderId="0"/>
    <xf numFmtId="0" fontId="42" fillId="0" borderId="0"/>
    <xf numFmtId="0" fontId="42" fillId="0" borderId="0"/>
    <xf numFmtId="0" fontId="75" fillId="0" borderId="0"/>
    <xf numFmtId="0" fontId="75" fillId="0" borderId="0"/>
    <xf numFmtId="0" fontId="75" fillId="0" borderId="0"/>
    <xf numFmtId="0" fontId="20" fillId="0" borderId="0"/>
    <xf numFmtId="0" fontId="75" fillId="0" borderId="0"/>
    <xf numFmtId="0" fontId="75" fillId="0" borderId="0"/>
    <xf numFmtId="0" fontId="75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5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22" fillId="0" borderId="0"/>
    <xf numFmtId="0" fontId="75" fillId="0" borderId="0"/>
    <xf numFmtId="0" fontId="75" fillId="0" borderId="0"/>
    <xf numFmtId="0" fontId="122" fillId="0" borderId="0"/>
    <xf numFmtId="0" fontId="75" fillId="0" borderId="0"/>
    <xf numFmtId="0" fontId="75" fillId="0" borderId="0"/>
    <xf numFmtId="0" fontId="1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2" fillId="0" borderId="0"/>
    <xf numFmtId="0" fontId="42" fillId="0" borderId="0"/>
    <xf numFmtId="0" fontId="75" fillId="0" borderId="0"/>
    <xf numFmtId="0" fontId="122" fillId="0" borderId="0"/>
    <xf numFmtId="0" fontId="75" fillId="0" borderId="0"/>
    <xf numFmtId="0" fontId="75" fillId="0" borderId="0"/>
    <xf numFmtId="0" fontId="1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80" fillId="0" borderId="0"/>
    <xf numFmtId="0" fontId="42" fillId="0" borderId="0"/>
    <xf numFmtId="0" fontId="47" fillId="0" borderId="0"/>
    <xf numFmtId="0" fontId="80" fillId="0" borderId="0"/>
    <xf numFmtId="0" fontId="122" fillId="0" borderId="0"/>
    <xf numFmtId="0" fontId="122" fillId="0" borderId="0"/>
    <xf numFmtId="0" fontId="42" fillId="0" borderId="0"/>
    <xf numFmtId="0" fontId="42" fillId="0" borderId="0"/>
    <xf numFmtId="0" fontId="80" fillId="0" borderId="0"/>
    <xf numFmtId="0" fontId="80" fillId="0" borderId="0"/>
    <xf numFmtId="0" fontId="2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7" fillId="0" borderId="0"/>
    <xf numFmtId="0" fontId="81" fillId="0" borderId="0"/>
    <xf numFmtId="0" fontId="75" fillId="0" borderId="0"/>
    <xf numFmtId="0" fontId="75" fillId="0" borderId="0"/>
    <xf numFmtId="0" fontId="75" fillId="0" borderId="0"/>
    <xf numFmtId="0" fontId="42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128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128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26" fillId="0" borderId="0"/>
    <xf numFmtId="0" fontId="126" fillId="0" borderId="0"/>
    <xf numFmtId="0" fontId="126" fillId="0" borderId="0"/>
    <xf numFmtId="0" fontId="3" fillId="0" borderId="0"/>
    <xf numFmtId="0" fontId="12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2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6" fillId="0" borderId="0"/>
    <xf numFmtId="0" fontId="57" fillId="0" borderId="0"/>
    <xf numFmtId="0" fontId="57" fillId="0" borderId="0"/>
    <xf numFmtId="0" fontId="57" fillId="0" borderId="0"/>
    <xf numFmtId="0" fontId="130" fillId="105" borderId="84" applyNumberFormat="0" applyProtection="0">
      <alignment horizontal="center" vertical="top"/>
    </xf>
    <xf numFmtId="0" fontId="130" fillId="105" borderId="84" applyNumberFormat="0" applyProtection="0">
      <alignment horizontal="center" vertical="top"/>
    </xf>
    <xf numFmtId="0" fontId="130" fillId="105" borderId="84" applyNumberFormat="0" applyProtection="0">
      <alignment horizontal="center" vertical="top"/>
    </xf>
    <xf numFmtId="0" fontId="130" fillId="105" borderId="84" applyNumberFormat="0" applyProtection="0">
      <alignment horizontal="center" vertical="top"/>
    </xf>
    <xf numFmtId="0" fontId="130" fillId="105" borderId="84" applyNumberFormat="0" applyProtection="0">
      <alignment horizontal="center" vertical="top"/>
    </xf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42" fillId="134" borderId="84" applyNumberFormat="0" applyFont="0" applyAlignment="0" applyProtection="0"/>
    <xf numFmtId="0" fontId="20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42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42" fillId="134" borderId="84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0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20" fillId="134" borderId="84" applyNumberFormat="0" applyFont="0" applyAlignment="0" applyProtection="0"/>
    <xf numFmtId="0" fontId="130" fillId="105" borderId="84" applyNumberFormat="0" applyProtection="0">
      <alignment horizontal="center" vertical="top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03" fontId="59" fillId="0" borderId="0"/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0" borderId="85" applyNumberFormat="0" applyProtection="0">
      <alignment horizontal="center" vertical="top"/>
    </xf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1" borderId="8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3" fillId="121" borderId="85" applyNumberFormat="0" applyAlignment="0" applyProtection="0"/>
    <xf numFmtId="0" fontId="131" fillId="120" borderId="85" applyNumberFormat="0" applyProtection="0">
      <alignment horizontal="center" vertical="top"/>
    </xf>
    <xf numFmtId="0" fontId="132" fillId="121" borderId="85" applyNumberFormat="0" applyAlignment="0" applyProtection="0"/>
    <xf numFmtId="0" fontId="12" fillId="6" borderId="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2" fillId="121" borderId="8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33" fillId="121" borderId="85" applyNumberFormat="0" applyAlignment="0" applyProtection="0"/>
    <xf numFmtId="0" fontId="131" fillId="120" borderId="85" applyNumberFormat="0" applyProtection="0">
      <alignment horizontal="center" vertical="top"/>
    </xf>
    <xf numFmtId="0" fontId="12" fillId="6" borderId="5" applyNumberFormat="0" applyAlignment="0" applyProtection="0"/>
    <xf numFmtId="0" fontId="12" fillId="6" borderId="5" applyNumberFormat="0" applyAlignment="0" applyProtection="0"/>
    <xf numFmtId="0" fontId="133" fillId="121" borderId="85" applyNumberFormat="0" applyAlignment="0" applyProtection="0"/>
    <xf numFmtId="0" fontId="131" fillId="120" borderId="85" applyNumberFormat="0" applyProtection="0">
      <alignment horizontal="center" vertical="top"/>
    </xf>
    <xf numFmtId="0" fontId="12" fillId="6" borderId="5" applyNumberFormat="0" applyAlignment="0" applyProtection="0"/>
    <xf numFmtId="0" fontId="12" fillId="6" borderId="5" applyNumberFormat="0" applyAlignment="0" applyProtection="0"/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0" fontId="131" fillId="120" borderId="85" applyNumberFormat="0" applyProtection="0">
      <alignment horizontal="center" vertical="top"/>
    </xf>
    <xf numFmtId="0" fontId="131" fillId="107" borderId="85" applyNumberFormat="0" applyProtection="0">
      <alignment horizontal="center" vertical="top"/>
    </xf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128" fillId="0" borderId="0" applyFill="0" applyBorder="0" applyAlignment="0" applyProtection="0"/>
    <xf numFmtId="10" fontId="42" fillId="0" borderId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20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20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6" fillId="0" borderId="0" applyFill="0" applyBorder="0" applyAlignment="0" applyProtection="0"/>
    <xf numFmtId="9" fontId="1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7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1" fontId="20" fillId="0" borderId="32" applyNumberFormat="0" applyFill="0" applyAlignment="0" applyProtection="0">
      <alignment horizontal="center" vertical="center"/>
    </xf>
    <xf numFmtId="1" fontId="20" fillId="0" borderId="32" applyNumberFormat="0" applyFill="0" applyAlignment="0" applyProtection="0">
      <alignment horizontal="center" vertical="center"/>
    </xf>
    <xf numFmtId="1" fontId="20" fillId="0" borderId="32" applyNumberFormat="0" applyFill="0" applyAlignment="0" applyProtection="0">
      <alignment horizontal="center" vertical="center"/>
    </xf>
    <xf numFmtId="0" fontId="20" fillId="0" borderId="86" applyNumberFormat="0" applyFill="0" applyAlignment="0" applyProtection="0"/>
    <xf numFmtId="1" fontId="20" fillId="0" borderId="32" applyNumberFormat="0" applyFill="0" applyAlignment="0" applyProtection="0">
      <alignment horizontal="center" vertical="center"/>
    </xf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1" fontId="20" fillId="0" borderId="32" applyNumberFormat="0" applyFill="0" applyAlignment="0" applyProtection="0">
      <alignment horizontal="center" vertical="center"/>
    </xf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20" fillId="0" borderId="86" applyNumberFormat="0" applyFill="0" applyAlignment="0" applyProtection="0"/>
    <xf numFmtId="0" fontId="134" fillId="0" borderId="0"/>
    <xf numFmtId="0" fontId="135" fillId="0" borderId="0" applyNumberFormat="0" applyFill="0" applyBorder="0" applyAlignment="0" applyProtection="0"/>
    <xf numFmtId="204" fontId="134" fillId="0" borderId="0"/>
    <xf numFmtId="205" fontId="136" fillId="0" borderId="0"/>
    <xf numFmtId="0" fontId="137" fillId="132" borderId="85" applyNumberFormat="0" applyProtection="0">
      <alignment vertical="center"/>
    </xf>
    <xf numFmtId="0" fontId="137" fillId="132" borderId="85" applyNumberFormat="0" applyProtection="0">
      <alignment horizontal="left" vertical="center" indent="1"/>
    </xf>
    <xf numFmtId="0" fontId="47" fillId="67" borderId="85" applyNumberFormat="0" applyProtection="0">
      <alignment horizontal="left" vertical="center" indent="1"/>
    </xf>
    <xf numFmtId="0" fontId="138" fillId="135" borderId="85" applyNumberFormat="0" applyProtection="0">
      <alignment horizontal="left" vertical="center" indent="1"/>
    </xf>
    <xf numFmtId="0" fontId="137" fillId="136" borderId="87" applyNumberFormat="0" applyProtection="0">
      <alignment horizontal="left" vertical="center" indent="1"/>
    </xf>
    <xf numFmtId="0" fontId="137" fillId="136" borderId="85" applyNumberFormat="0" applyProtection="0">
      <alignment horizontal="left" vertical="center" indent="1"/>
    </xf>
    <xf numFmtId="0" fontId="137" fillId="137" borderId="85" applyNumberFormat="0" applyProtection="0">
      <alignment horizontal="left" vertical="center" indent="1"/>
    </xf>
    <xf numFmtId="0" fontId="47" fillId="137" borderId="85" applyNumberFormat="0" applyProtection="0">
      <alignment horizontal="left" vertical="center" indent="1"/>
    </xf>
    <xf numFmtId="0" fontId="47" fillId="138" borderId="85" applyNumberFormat="0" applyProtection="0">
      <alignment horizontal="left" vertical="center" indent="1"/>
    </xf>
    <xf numFmtId="0" fontId="47" fillId="129" borderId="85" applyNumberFormat="0" applyProtection="0">
      <alignment horizontal="left" vertical="center" indent="1"/>
    </xf>
    <xf numFmtId="0" fontId="47" fillId="67" borderId="85" applyNumberFormat="0" applyProtection="0">
      <alignment horizontal="left" vertical="center" indent="1"/>
    </xf>
    <xf numFmtId="0" fontId="137" fillId="136" borderId="85" applyNumberFormat="0" applyProtection="0">
      <alignment horizontal="right" vertical="center"/>
    </xf>
    <xf numFmtId="4" fontId="139" fillId="139" borderId="88" applyNumberFormat="0" applyProtection="0">
      <alignment horizontal="left" vertical="center" indent="1"/>
    </xf>
    <xf numFmtId="0" fontId="47" fillId="67" borderId="85" applyNumberFormat="0" applyProtection="0">
      <alignment horizontal="left" vertical="center" indent="1"/>
    </xf>
    <xf numFmtId="0" fontId="140" fillId="0" borderId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Border="0" applyAlignment="0"/>
    <xf numFmtId="0" fontId="144" fillId="0" borderId="0" applyNumberFormat="0" applyBorder="0" applyAlignment="0"/>
    <xf numFmtId="0" fontId="145" fillId="0" borderId="0" applyNumberFormat="0" applyBorder="0" applyAlignment="0"/>
    <xf numFmtId="0" fontId="145" fillId="0" borderId="0" applyNumberFormat="0" applyBorder="0" applyAlignment="0"/>
    <xf numFmtId="187" fontId="146" fillId="0" borderId="0"/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Protection="0">
      <alignment horizontal="center" vertical="top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0" borderId="0" applyNumberFormat="0" applyFill="0" applyBorder="0" applyProtection="0">
      <alignment horizontal="center" vertical="top"/>
    </xf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0" borderId="0" applyNumberFormat="0" applyFill="0" applyBorder="0" applyProtection="0">
      <alignment horizontal="center" vertical="top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0" borderId="0" applyNumberFormat="0" applyFill="0" applyBorder="0" applyProtection="0">
      <alignment horizontal="center" vertical="top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Protection="0">
      <alignment horizontal="center" vertical="top"/>
    </xf>
    <xf numFmtId="0" fontId="147" fillId="0" borderId="0" applyNumberFormat="0" applyFill="0" applyBorder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151" fillId="0" borderId="89" applyNumberFormat="0" applyFill="0" applyAlignment="0" applyProtection="0"/>
    <xf numFmtId="0" fontId="150" fillId="0" borderId="89" applyNumberFormat="0" applyFill="0" applyProtection="0">
      <alignment horizontal="center" vertical="top"/>
    </xf>
    <xf numFmtId="0" fontId="85" fillId="0" borderId="89" applyNumberFormat="0" applyFill="0" applyAlignment="0" applyProtection="0"/>
    <xf numFmtId="0" fontId="18" fillId="0" borderId="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85" fillId="0" borderId="8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51" fillId="0" borderId="89" applyNumberFormat="0" applyFill="0" applyAlignment="0" applyProtection="0"/>
    <xf numFmtId="0" fontId="150" fillId="0" borderId="89" applyNumberFormat="0" applyFill="0" applyProtection="0">
      <alignment horizontal="center" vertical="top"/>
    </xf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1" fillId="0" borderId="89" applyNumberFormat="0" applyFill="0" applyAlignment="0" applyProtection="0"/>
    <xf numFmtId="0" fontId="150" fillId="0" borderId="89" applyNumberFormat="0" applyFill="0" applyProtection="0">
      <alignment horizontal="center" vertical="top"/>
    </xf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50" fillId="0" borderId="89" applyNumberFormat="0" applyFill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2" fillId="0" borderId="0" applyNumberFormat="0" applyFill="0" applyBorder="0" applyProtection="0">
      <alignment horizontal="center" vertical="top"/>
    </xf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2" fillId="0" borderId="0" applyNumberFormat="0" applyFill="0" applyBorder="0" applyProtection="0">
      <alignment horizontal="center" vertical="top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2" fillId="0" borderId="0" applyNumberFormat="0" applyFill="0" applyBorder="0" applyProtection="0">
      <alignment horizontal="center" vertical="top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52" fillId="0" borderId="0" applyNumberFormat="0" applyFill="0" applyBorder="0" applyProtection="0">
      <alignment horizontal="center" vertical="top"/>
    </xf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6" fillId="121" borderId="75" applyNumberFormat="0" applyAlignment="0" applyProtection="0"/>
    <xf numFmtId="0" fontId="13" fillId="6" borderId="4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5" fillId="121" borderId="75" applyNumberFormat="0" applyAlignment="0" applyProtection="0"/>
    <xf numFmtId="0" fontId="156" fillId="121" borderId="75" applyNumberFormat="0" applyAlignment="0" applyProtection="0"/>
    <xf numFmtId="0" fontId="13" fillId="6" borderId="4" applyNumberFormat="0" applyAlignment="0" applyProtection="0"/>
    <xf numFmtId="0" fontId="155" fillId="121" borderId="75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3" fillId="6" borderId="4" applyNumberFormat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4" fontId="83" fillId="0" borderId="0" applyFill="0" applyBorder="0" applyAlignment="0" applyProtection="0"/>
    <xf numFmtId="172" fontId="78" fillId="0" borderId="0" applyFill="0" applyBorder="0" applyAlignment="0" applyProtection="0"/>
    <xf numFmtId="172" fontId="75" fillId="0" borderId="0" applyFont="0" applyFill="0" applyBorder="0" applyAlignment="0" applyProtection="0"/>
    <xf numFmtId="43" fontId="76" fillId="0" borderId="0" applyFont="0" applyFill="0" applyBorder="0" applyAlignment="0" applyProtection="0"/>
    <xf numFmtId="5" fontId="76" fillId="0" borderId="0" applyFill="0" applyBorder="0" applyAlignment="0" applyProtection="0"/>
    <xf numFmtId="5" fontId="76" fillId="0" borderId="0" applyFill="0" applyBorder="0" applyAlignment="0" applyProtection="0"/>
    <xf numFmtId="43" fontId="76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6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5" fontId="76" fillId="0" borderId="0" applyFill="0" applyBorder="0" applyAlignment="0" applyProtection="0"/>
    <xf numFmtId="206" fontId="76" fillId="0" borderId="0" applyFill="0" applyBorder="0" applyAlignment="0" applyProtection="0"/>
    <xf numFmtId="194" fontId="57" fillId="0" borderId="0"/>
    <xf numFmtId="43" fontId="20" fillId="0" borderId="0" applyFont="0" applyFill="0" applyBorder="0" applyAlignment="0" applyProtection="0"/>
    <xf numFmtId="194" fontId="57" fillId="0" borderId="0"/>
    <xf numFmtId="172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20" fillId="0" borderId="0" applyFont="0" applyFill="0" applyBorder="0" applyAlignment="0" applyProtection="0"/>
    <xf numFmtId="164" fontId="75" fillId="0" borderId="0" applyFont="0" applyFill="0" applyBorder="0" applyAlignment="0" applyProtection="0"/>
    <xf numFmtId="207" fontId="83" fillId="0" borderId="0" applyFill="0" applyBorder="0" applyAlignment="0" applyProtection="0"/>
    <xf numFmtId="43" fontId="42" fillId="0" borderId="0" applyFont="0" applyFill="0" applyBorder="0" applyAlignment="0" applyProtection="0"/>
    <xf numFmtId="9" fontId="2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59" fillId="0" borderId="0" applyNumberFormat="0" applyFill="0" applyBorder="0" applyAlignment="0" applyProtection="0">
      <alignment vertical="top"/>
      <protection locked="0"/>
    </xf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5" fillId="7" borderId="7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60" fillId="122" borderId="76" applyNumberFormat="0" applyAlignment="0" applyProtection="0"/>
    <xf numFmtId="0" fontId="15" fillId="7" borderId="7" applyNumberFormat="0" applyAlignment="0" applyProtection="0"/>
    <xf numFmtId="0" fontId="160" fillId="122" borderId="76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5" fillId="7" borderId="7" applyNumberFormat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4" fillId="0" borderId="6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61" fillId="0" borderId="83" applyNumberFormat="0" applyFill="0" applyAlignment="0" applyProtection="0"/>
    <xf numFmtId="0" fontId="14" fillId="0" borderId="6" applyNumberFormat="0" applyFill="0" applyAlignment="0" applyProtection="0"/>
    <xf numFmtId="0" fontId="161" fillId="0" borderId="83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12" fillId="0" borderId="83" applyNumberFormat="0" applyFill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8" fillId="2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162" fillId="73" borderId="0" applyNumberFormat="0" applyBorder="0" applyAlignment="0" applyProtection="0"/>
    <xf numFmtId="0" fontId="8" fillId="2" borderId="0" applyNumberFormat="0" applyBorder="0" applyAlignment="0" applyProtection="0"/>
    <xf numFmtId="0" fontId="162" fillId="73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9" fontId="42" fillId="0" borderId="0" applyFill="0" applyBorder="0" applyAlignment="0" applyProtection="0"/>
    <xf numFmtId="0" fontId="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0" fillId="0" borderId="0"/>
    <xf numFmtId="0" fontId="75" fillId="0" borderId="0"/>
    <xf numFmtId="0" fontId="76" fillId="0" borderId="0"/>
    <xf numFmtId="0" fontId="75" fillId="0" borderId="0"/>
    <xf numFmtId="0" fontId="20" fillId="0" borderId="0"/>
    <xf numFmtId="0" fontId="20" fillId="0" borderId="0"/>
    <xf numFmtId="0" fontId="7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6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76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163" fillId="0" borderId="0"/>
    <xf numFmtId="0" fontId="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5" fillId="82" borderId="75" applyNumberFormat="0" applyAlignment="0" applyProtection="0"/>
    <xf numFmtId="0" fontId="11" fillId="5" borderId="4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4" fillId="82" borderId="75" applyNumberFormat="0" applyAlignment="0" applyProtection="0"/>
    <xf numFmtId="0" fontId="165" fillId="82" borderId="75" applyNumberFormat="0" applyAlignment="0" applyProtection="0"/>
    <xf numFmtId="0" fontId="11" fillId="5" borderId="4" applyNumberFormat="0" applyAlignment="0" applyProtection="0"/>
    <xf numFmtId="0" fontId="164" fillId="82" borderId="75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0" fillId="4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66" fillId="133" borderId="0" applyNumberFormat="0" applyBorder="0" applyAlignment="0" applyProtection="0"/>
    <xf numFmtId="0" fontId="10" fillId="4" borderId="0" applyNumberFormat="0" applyBorder="0" applyAlignment="0" applyProtection="0"/>
    <xf numFmtId="0" fontId="166" fillId="13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9" fontId="75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8" fillId="0" borderId="89" applyNumberFormat="0" applyFill="0" applyAlignment="0" applyProtection="0"/>
    <xf numFmtId="0" fontId="18" fillId="0" borderId="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7" fillId="0" borderId="89" applyNumberFormat="0" applyFill="0" applyAlignment="0" applyProtection="0"/>
    <xf numFmtId="0" fontId="168" fillId="0" borderId="89" applyNumberFormat="0" applyFill="0" applyAlignment="0" applyProtection="0"/>
    <xf numFmtId="0" fontId="18" fillId="0" borderId="9" applyNumberFormat="0" applyFill="0" applyAlignment="0" applyProtection="0"/>
    <xf numFmtId="0" fontId="167" fillId="0" borderId="8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69" fillId="0" borderId="0"/>
    <xf numFmtId="0" fontId="169" fillId="0" borderId="0"/>
    <xf numFmtId="0" fontId="169" fillId="0" borderId="0"/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30" fillId="0" borderId="0" applyNumberFormat="0" applyProtection="0">
      <alignment horizontal="center" vertical="top"/>
    </xf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9" fillId="3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170" fillId="71" borderId="0" applyNumberFormat="0" applyBorder="0" applyAlignment="0" applyProtection="0"/>
    <xf numFmtId="0" fontId="9" fillId="3" borderId="0" applyNumberFormat="0" applyBorder="0" applyAlignment="0" applyProtection="0"/>
    <xf numFmtId="0" fontId="170" fillId="71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42" fillId="0" borderId="0" applyFill="0" applyBorder="0" applyAlignment="0" applyProtection="0"/>
    <xf numFmtId="0" fontId="42" fillId="0" borderId="0" applyFill="0" applyBorder="0" applyAlignment="0" applyProtection="0"/>
    <xf numFmtId="0" fontId="42" fillId="0" borderId="0" applyFill="0" applyBorder="0" applyAlignment="0" applyProtection="0"/>
    <xf numFmtId="0" fontId="42" fillId="0" borderId="0" applyFill="0" applyBorder="0" applyAlignment="0" applyProtection="0"/>
    <xf numFmtId="0" fontId="171" fillId="0" borderId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19" fillId="9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0" fontId="19" fillId="9" borderId="0" applyNumberFormat="0" applyBorder="0" applyAlignment="0" applyProtection="0"/>
    <xf numFmtId="0" fontId="64" fillId="103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19" fillId="13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0" fontId="19" fillId="13" borderId="0" applyNumberFormat="0" applyBorder="0" applyAlignment="0" applyProtection="0"/>
    <xf numFmtId="0" fontId="64" fillId="1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19" fillId="17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64" fillId="115" borderId="0" applyNumberFormat="0" applyBorder="0" applyAlignment="0" applyProtection="0"/>
    <xf numFmtId="0" fontId="19" fillId="17" borderId="0" applyNumberFormat="0" applyBorder="0" applyAlignment="0" applyProtection="0"/>
    <xf numFmtId="0" fontId="64" fillId="11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19" fillId="21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19" fillId="21" borderId="0" applyNumberFormat="0" applyBorder="0" applyAlignment="0" applyProtection="0"/>
    <xf numFmtId="0" fontId="64" fillId="95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19" fillId="25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19" fillId="25" borderId="0" applyNumberFormat="0" applyBorder="0" applyAlignment="0" applyProtection="0"/>
    <xf numFmtId="0" fontId="64" fillId="9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19" fillId="2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64" fillId="119" borderId="0" applyNumberFormat="0" applyBorder="0" applyAlignment="0" applyProtection="0"/>
    <xf numFmtId="0" fontId="19" fillId="29" borderId="0" applyNumberFormat="0" applyBorder="0" applyAlignment="0" applyProtection="0"/>
    <xf numFmtId="0" fontId="64" fillId="11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3" fillId="121" borderId="85" applyNumberFormat="0" applyAlignment="0" applyProtection="0"/>
    <xf numFmtId="0" fontId="12" fillId="6" borderId="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2" fillId="121" borderId="85" applyNumberFormat="0" applyAlignment="0" applyProtection="0"/>
    <xf numFmtId="0" fontId="173" fillId="121" borderId="85" applyNumberFormat="0" applyAlignment="0" applyProtection="0"/>
    <xf numFmtId="0" fontId="12" fillId="6" borderId="5" applyNumberFormat="0" applyAlignment="0" applyProtection="0"/>
    <xf numFmtId="0" fontId="172" fillId="121" borderId="8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12" fillId="6" borderId="5" applyNumberForma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42" fillId="134" borderId="84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60" fillId="134" borderId="84" applyNumberFormat="0" applyFont="0" applyAlignment="0" applyProtection="0"/>
    <xf numFmtId="0" fontId="42" fillId="134" borderId="84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60" fillId="134" borderId="84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5" fillId="0" borderId="1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174" fillId="0" borderId="80" applyNumberFormat="0" applyFill="0" applyAlignment="0" applyProtection="0"/>
    <xf numFmtId="0" fontId="5" fillId="0" borderId="1" applyNumberFormat="0" applyFill="0" applyAlignment="0" applyProtection="0"/>
    <xf numFmtId="0" fontId="174" fillId="0" borderId="80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6" fillId="0" borderId="2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175" fillId="0" borderId="81" applyNumberFormat="0" applyFill="0" applyAlignment="0" applyProtection="0"/>
    <xf numFmtId="0" fontId="6" fillId="0" borderId="2" applyNumberFormat="0" applyFill="0" applyAlignment="0" applyProtection="0"/>
    <xf numFmtId="0" fontId="175" fillId="0" borderId="81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6" fillId="0" borderId="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7" fillId="0" borderId="3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176" fillId="0" borderId="82" applyNumberFormat="0" applyFill="0" applyAlignment="0" applyProtection="0"/>
    <xf numFmtId="0" fontId="7" fillId="0" borderId="3" applyNumberFormat="0" applyFill="0" applyAlignment="0" applyProtection="0"/>
    <xf numFmtId="0" fontId="176" fillId="0" borderId="82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84" fillId="0" borderId="0"/>
    <xf numFmtId="43" fontId="2" fillId="0" borderId="0" applyFont="0" applyFill="0" applyBorder="0" applyAlignment="0" applyProtection="0"/>
    <xf numFmtId="43" fontId="184" fillId="0" borderId="0" applyFont="0" applyFill="0" applyBorder="0" applyAlignment="0" applyProtection="0"/>
    <xf numFmtId="216" fontId="57" fillId="0" borderId="0"/>
    <xf numFmtId="43" fontId="20" fillId="0" borderId="0" applyFill="0" applyBorder="0" applyAlignment="0" applyProtection="0"/>
    <xf numFmtId="9" fontId="2" fillId="0" borderId="0" applyFont="0" applyFill="0" applyBorder="0" applyAlignment="0" applyProtection="0"/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7" borderId="0" applyNumberFormat="0" applyBorder="0" applyAlignment="0" applyProtection="0"/>
    <xf numFmtId="218" fontId="57" fillId="67" borderId="0" applyNumberFormat="0" applyBorder="0" applyAlignment="0" applyProtection="0"/>
    <xf numFmtId="0" fontId="57" fillId="68" borderId="0" applyNumberFormat="0" applyBorder="0" applyAlignment="0" applyProtection="0"/>
    <xf numFmtId="218" fontId="124" fillId="67" borderId="0" applyNumberFormat="0" applyBorder="0" applyAlignment="0" applyProtection="0"/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2" fillId="10" borderId="0" applyNumberFormat="0" applyBorder="0" applyAlignment="0" applyProtection="0"/>
    <xf numFmtId="0" fontId="57" fillId="66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7" borderId="0" applyNumberFormat="0" applyBorder="0" applyProtection="0">
      <alignment horizontal="center" vertical="top"/>
    </xf>
    <xf numFmtId="218" fontId="57" fillId="67" borderId="0" applyNumberFormat="0" applyBorder="0" applyProtection="0">
      <alignment horizontal="center" vertical="top"/>
    </xf>
    <xf numFmtId="0" fontId="57" fillId="66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69" borderId="0" applyNumberFormat="0" applyBorder="0" applyAlignment="0" applyProtection="0"/>
    <xf numFmtId="218" fontId="57" fillId="69" borderId="0" applyNumberFormat="0" applyBorder="0" applyAlignment="0" applyProtection="0"/>
    <xf numFmtId="0" fontId="57" fillId="71" borderId="0" applyNumberFormat="0" applyBorder="0" applyAlignment="0" applyProtection="0"/>
    <xf numFmtId="218" fontId="124" fillId="69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218" fontId="57" fillId="69" borderId="0" applyNumberFormat="0" applyBorder="0" applyProtection="0">
      <alignment horizontal="center" vertical="top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2" fillId="14" borderId="0" applyNumberFormat="0" applyBorder="0" applyAlignment="0" applyProtection="0"/>
    <xf numFmtId="0" fontId="57" fillId="69" borderId="0" applyNumberFormat="0" applyBorder="0" applyProtection="0">
      <alignment horizontal="center" vertical="top"/>
    </xf>
    <xf numFmtId="0" fontId="57" fillId="69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Alignment="0" applyProtection="0"/>
    <xf numFmtId="218" fontId="57" fillId="72" borderId="0" applyNumberFormat="0" applyBorder="0" applyAlignment="0" applyProtection="0"/>
    <xf numFmtId="0" fontId="57" fillId="73" borderId="0" applyNumberFormat="0" applyBorder="0" applyAlignment="0" applyProtection="0"/>
    <xf numFmtId="218" fontId="124" fillId="7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218" fontId="57" fillId="72" borderId="0" applyNumberFormat="0" applyBorder="0" applyProtection="0">
      <alignment horizontal="center" vertical="top"/>
    </xf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2" fillId="18" borderId="0" applyNumberFormat="0" applyBorder="0" applyAlignment="0" applyProtection="0"/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2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Alignment="0" applyProtection="0"/>
    <xf numFmtId="218" fontId="57" fillId="75" borderId="0" applyNumberFormat="0" applyBorder="0" applyAlignment="0" applyProtection="0"/>
    <xf numFmtId="0" fontId="57" fillId="76" borderId="0" applyNumberFormat="0" applyBorder="0" applyAlignment="0" applyProtection="0"/>
    <xf numFmtId="218" fontId="124" fillId="75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2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8" borderId="0" applyNumberFormat="0" applyBorder="0" applyAlignment="0" applyProtection="0"/>
    <xf numFmtId="218" fontId="57" fillId="78" borderId="0" applyNumberFormat="0" applyBorder="0" applyAlignment="0" applyProtection="0"/>
    <xf numFmtId="0" fontId="57" fillId="79" borderId="0" applyNumberFormat="0" applyBorder="0" applyAlignment="0" applyProtection="0"/>
    <xf numFmtId="218" fontId="124" fillId="78" borderId="0" applyNumberFormat="0" applyBorder="0" applyAlignment="0" applyProtection="0"/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2" fillId="26" borderId="0" applyNumberFormat="0" applyBorder="0" applyAlignment="0" applyProtection="0"/>
    <xf numFmtId="0" fontId="57" fillId="77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8" borderId="0" applyNumberFormat="0" applyBorder="0" applyProtection="0">
      <alignment horizontal="center" vertical="top"/>
    </xf>
    <xf numFmtId="218" fontId="57" fillId="78" borderId="0" applyNumberFormat="0" applyBorder="0" applyProtection="0">
      <alignment horizontal="center" vertical="top"/>
    </xf>
    <xf numFmtId="0" fontId="57" fillId="77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142" borderId="0" applyNumberFormat="0" applyBorder="0" applyAlignment="0" applyProtection="0"/>
    <xf numFmtId="218" fontId="57" fillId="142" borderId="0" applyNumberFormat="0" applyBorder="0" applyAlignment="0" applyProtection="0"/>
    <xf numFmtId="0" fontId="57" fillId="82" borderId="0" applyNumberFormat="0" applyBorder="0" applyAlignment="0" applyProtection="0"/>
    <xf numFmtId="218" fontId="124" fillId="142" borderId="0" applyNumberFormat="0" applyBorder="0" applyAlignment="0" applyProtection="0"/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2" fillId="30" borderId="0" applyNumberFormat="0" applyBorder="0" applyAlignment="0" applyProtection="0"/>
    <xf numFmtId="0" fontId="57" fillId="80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142" borderId="0" applyNumberFormat="0" applyBorder="0" applyProtection="0">
      <alignment horizontal="center" vertical="top"/>
    </xf>
    <xf numFmtId="218" fontId="57" fillId="142" borderId="0" applyNumberFormat="0" applyBorder="0" applyProtection="0">
      <alignment horizontal="center" vertical="top"/>
    </xf>
    <xf numFmtId="0" fontId="57" fillId="80" borderId="0" applyNumberFormat="0" applyBorder="0" applyProtection="0">
      <alignment horizontal="center" vertical="top"/>
    </xf>
    <xf numFmtId="0" fontId="60" fillId="67" borderId="0" applyNumberFormat="0" applyBorder="0" applyProtection="0">
      <alignment horizontal="center" vertical="top"/>
    </xf>
    <xf numFmtId="218" fontId="60" fillId="67" borderId="0" applyNumberFormat="0" applyBorder="0" applyProtection="0">
      <alignment horizontal="center" vertical="top"/>
    </xf>
    <xf numFmtId="218" fontId="57" fillId="67" borderId="0" applyNumberFormat="0" applyBorder="0" applyAlignment="0" applyProtection="0"/>
    <xf numFmtId="0" fontId="57" fillId="68" borderId="0" applyNumberFormat="0" applyBorder="0" applyAlignment="0" applyProtection="0"/>
    <xf numFmtId="218" fontId="184" fillId="84" borderId="0" applyNumberFormat="0" applyBorder="0" applyAlignment="0" applyProtection="0"/>
    <xf numFmtId="218" fontId="184" fillId="84" borderId="0" applyNumberFormat="0" applyBorder="0" applyAlignment="0" applyProtection="0"/>
    <xf numFmtId="218" fontId="60" fillId="84" borderId="0" applyNumberFormat="0" applyBorder="0" applyAlignment="0" applyProtection="0"/>
    <xf numFmtId="218" fontId="184" fillId="10" borderId="0" applyNumberFormat="0" applyBorder="0" applyAlignment="0" applyProtection="0"/>
    <xf numFmtId="218" fontId="57" fillId="69" borderId="0" applyNumberFormat="0" applyBorder="0" applyAlignment="0" applyProtection="0"/>
    <xf numFmtId="0" fontId="57" fillId="71" borderId="0" applyNumberFormat="0" applyBorder="0" applyAlignment="0" applyProtection="0"/>
    <xf numFmtId="218" fontId="184" fillId="82" borderId="0" applyNumberFormat="0" applyBorder="0" applyAlignment="0" applyProtection="0"/>
    <xf numFmtId="218" fontId="184" fillId="82" borderId="0" applyNumberFormat="0" applyBorder="0" applyAlignment="0" applyProtection="0"/>
    <xf numFmtId="218" fontId="60" fillId="82" borderId="0" applyNumberFormat="0" applyBorder="0" applyAlignment="0" applyProtection="0"/>
    <xf numFmtId="218" fontId="184" fillId="14" borderId="0" applyNumberFormat="0" applyBorder="0" applyAlignment="0" applyProtection="0"/>
    <xf numFmtId="218" fontId="57" fillId="72" borderId="0" applyNumberFormat="0" applyBorder="0" applyAlignment="0" applyProtection="0"/>
    <xf numFmtId="0" fontId="57" fillId="73" borderId="0" applyNumberFormat="0" applyBorder="0" applyAlignment="0" applyProtection="0"/>
    <xf numFmtId="218" fontId="184" fillId="134" borderId="0" applyNumberFormat="0" applyBorder="0" applyAlignment="0" applyProtection="0"/>
    <xf numFmtId="218" fontId="184" fillId="134" borderId="0" applyNumberFormat="0" applyBorder="0" applyAlignment="0" applyProtection="0"/>
    <xf numFmtId="218" fontId="60" fillId="134" borderId="0" applyNumberFormat="0" applyBorder="0" applyAlignment="0" applyProtection="0"/>
    <xf numFmtId="218" fontId="184" fillId="18" borderId="0" applyNumberFormat="0" applyBorder="0" applyAlignment="0" applyProtection="0"/>
    <xf numFmtId="0" fontId="60" fillId="75" borderId="0" applyNumberFormat="0" applyBorder="0" applyProtection="0">
      <alignment horizontal="center" vertical="top"/>
    </xf>
    <xf numFmtId="218" fontId="60" fillId="75" borderId="0" applyNumberFormat="0" applyBorder="0" applyProtection="0">
      <alignment horizontal="center" vertical="top"/>
    </xf>
    <xf numFmtId="218" fontId="57" fillId="75" borderId="0" applyNumberFormat="0" applyBorder="0" applyAlignment="0" applyProtection="0"/>
    <xf numFmtId="0" fontId="57" fillId="76" borderId="0" applyNumberFormat="0" applyBorder="0" applyAlignment="0" applyProtection="0"/>
    <xf numFmtId="218" fontId="184" fillId="143" borderId="0" applyNumberFormat="0" applyBorder="0" applyAlignment="0" applyProtection="0"/>
    <xf numFmtId="218" fontId="184" fillId="143" borderId="0" applyNumberFormat="0" applyBorder="0" applyAlignment="0" applyProtection="0"/>
    <xf numFmtId="218" fontId="60" fillId="143" borderId="0" applyNumberFormat="0" applyBorder="0" applyAlignment="0" applyProtection="0"/>
    <xf numFmtId="218" fontId="184" fillId="22" borderId="0" applyNumberFormat="0" applyBorder="0" applyAlignment="0" applyProtection="0"/>
    <xf numFmtId="0" fontId="60" fillId="78" borderId="0" applyNumberFormat="0" applyBorder="0" applyProtection="0">
      <alignment horizontal="center" vertical="top"/>
    </xf>
    <xf numFmtId="218" fontId="60" fillId="78" borderId="0" applyNumberFormat="0" applyBorder="0" applyProtection="0">
      <alignment horizontal="center" vertical="top"/>
    </xf>
    <xf numFmtId="218" fontId="57" fillId="78" borderId="0" applyNumberFormat="0" applyBorder="0" applyAlignment="0" applyProtection="0"/>
    <xf numFmtId="0" fontId="57" fillId="79" borderId="0" applyNumberFormat="0" applyBorder="0" applyAlignment="0" applyProtection="0"/>
    <xf numFmtId="218" fontId="184" fillId="68" borderId="0" applyNumberFormat="0" applyBorder="0" applyAlignment="0" applyProtection="0"/>
    <xf numFmtId="218" fontId="184" fillId="68" borderId="0" applyNumberFormat="0" applyBorder="0" applyAlignment="0" applyProtection="0"/>
    <xf numFmtId="218" fontId="60" fillId="68" borderId="0" applyNumberFormat="0" applyBorder="0" applyAlignment="0" applyProtection="0"/>
    <xf numFmtId="218" fontId="184" fillId="26" borderId="0" applyNumberFormat="0" applyBorder="0" applyAlignment="0" applyProtection="0"/>
    <xf numFmtId="0" fontId="60" fillId="142" borderId="0" applyNumberFormat="0" applyBorder="0" applyProtection="0">
      <alignment horizontal="center" vertical="top"/>
    </xf>
    <xf numFmtId="218" fontId="60" fillId="142" borderId="0" applyNumberFormat="0" applyBorder="0" applyProtection="0">
      <alignment horizontal="center" vertical="top"/>
    </xf>
    <xf numFmtId="218" fontId="57" fillId="142" borderId="0" applyNumberFormat="0" applyBorder="0" applyAlignment="0" applyProtection="0"/>
    <xf numFmtId="0" fontId="57" fillId="82" borderId="0" applyNumberFormat="0" applyBorder="0" applyAlignment="0" applyProtection="0"/>
    <xf numFmtId="218" fontId="184" fillId="30" borderId="0" applyNumberFormat="0" applyBorder="0" applyAlignment="0" applyProtection="0"/>
    <xf numFmtId="218" fontId="184" fillId="30" borderId="0" applyNumberFormat="0" applyBorder="0" applyAlignment="0" applyProtection="0"/>
    <xf numFmtId="218" fontId="60" fillId="82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Alignment="0" applyProtection="0"/>
    <xf numFmtId="218" fontId="57" fillId="83" borderId="0" applyNumberFormat="0" applyBorder="0" applyAlignment="0" applyProtection="0"/>
    <xf numFmtId="0" fontId="57" fillId="84" borderId="0" applyNumberFormat="0" applyBorder="0" applyAlignment="0" applyProtection="0"/>
    <xf numFmtId="218" fontId="124" fillId="8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218" fontId="57" fillId="83" borderId="0" applyNumberFormat="0" applyBorder="0" applyProtection="0">
      <alignment horizontal="center" vertical="top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2" fillId="11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6" borderId="0" applyNumberFormat="0" applyBorder="0" applyAlignment="0" applyProtection="0"/>
    <xf numFmtId="218" fontId="57" fillId="86" borderId="0" applyNumberFormat="0" applyBorder="0" applyAlignment="0" applyProtection="0"/>
    <xf numFmtId="0" fontId="57" fillId="87" borderId="0" applyNumberFormat="0" applyBorder="0" applyAlignment="0" applyProtection="0"/>
    <xf numFmtId="218" fontId="124" fillId="86" borderId="0" applyNumberFormat="0" applyBorder="0" applyAlignment="0" applyProtection="0"/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2" fillId="15" borderId="0" applyNumberFormat="0" applyBorder="0" applyAlignment="0" applyProtection="0"/>
    <xf numFmtId="0" fontId="57" fillId="85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6" borderId="0" applyNumberFormat="0" applyBorder="0" applyProtection="0">
      <alignment horizontal="center" vertical="top"/>
    </xf>
    <xf numFmtId="218" fontId="57" fillId="86" borderId="0" applyNumberFormat="0" applyBorder="0" applyProtection="0">
      <alignment horizontal="center" vertical="top"/>
    </xf>
    <xf numFmtId="0" fontId="57" fillId="85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Alignment="0" applyProtection="0"/>
    <xf numFmtId="218" fontId="57" fillId="88" borderId="0" applyNumberFormat="0" applyBorder="0" applyAlignment="0" applyProtection="0"/>
    <xf numFmtId="0" fontId="57" fillId="89" borderId="0" applyNumberFormat="0" applyBorder="0" applyAlignment="0" applyProtection="0"/>
    <xf numFmtId="218" fontId="124" fillId="8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218" fontId="57" fillId="88" borderId="0" applyNumberFormat="0" applyBorder="0" applyProtection="0">
      <alignment horizontal="center" vertical="top"/>
    </xf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2" fillId="19" borderId="0" applyNumberFormat="0" applyBorder="0" applyAlignment="0" applyProtection="0"/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88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Alignment="0" applyProtection="0"/>
    <xf numFmtId="218" fontId="57" fillId="75" borderId="0" applyNumberFormat="0" applyBorder="0" applyAlignment="0" applyProtection="0"/>
    <xf numFmtId="0" fontId="57" fillId="76" borderId="0" applyNumberFormat="0" applyBorder="0" applyAlignment="0" applyProtection="0"/>
    <xf numFmtId="218" fontId="124" fillId="75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2" fillId="23" borderId="0" applyNumberFormat="0" applyBorder="0" applyAlignment="0" applyProtection="0"/>
    <xf numFmtId="0" fontId="57" fillId="74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5" borderId="0" applyNumberFormat="0" applyBorder="0" applyProtection="0">
      <alignment horizontal="center" vertical="top"/>
    </xf>
    <xf numFmtId="218" fontId="57" fillId="75" borderId="0" applyNumberFormat="0" applyBorder="0" applyProtection="0">
      <alignment horizontal="center" vertical="top"/>
    </xf>
    <xf numFmtId="0" fontId="57" fillId="74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Alignment="0" applyProtection="0"/>
    <xf numFmtId="218" fontId="57" fillId="83" borderId="0" applyNumberFormat="0" applyBorder="0" applyAlignment="0" applyProtection="0"/>
    <xf numFmtId="0" fontId="57" fillId="84" borderId="0" applyNumberFormat="0" applyBorder="0" applyAlignment="0" applyProtection="0"/>
    <xf numFmtId="218" fontId="124" fillId="8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218" fontId="57" fillId="83" borderId="0" applyNumberFormat="0" applyBorder="0" applyProtection="0">
      <alignment horizontal="center" vertical="top"/>
    </xf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2" fillId="27" borderId="0" applyNumberFormat="0" applyBorder="0" applyAlignment="0" applyProtection="0"/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83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144" borderId="0" applyNumberFormat="0" applyBorder="0" applyAlignment="0" applyProtection="0"/>
    <xf numFmtId="218" fontId="57" fillId="144" borderId="0" applyNumberFormat="0" applyBorder="0" applyAlignment="0" applyProtection="0"/>
    <xf numFmtId="0" fontId="57" fillId="91" borderId="0" applyNumberFormat="0" applyBorder="0" applyAlignment="0" applyProtection="0"/>
    <xf numFmtId="218" fontId="124" fillId="144" borderId="0" applyNumberFormat="0" applyBorder="0" applyAlignment="0" applyProtection="0"/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2" fillId="31" borderId="0" applyNumberFormat="0" applyBorder="0" applyAlignment="0" applyProtection="0"/>
    <xf numFmtId="0" fontId="57" fillId="90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144" borderId="0" applyNumberFormat="0" applyBorder="0" applyProtection="0">
      <alignment horizontal="center" vertical="top"/>
    </xf>
    <xf numFmtId="218" fontId="57" fillId="144" borderId="0" applyNumberFormat="0" applyBorder="0" applyProtection="0">
      <alignment horizontal="center" vertical="top"/>
    </xf>
    <xf numFmtId="0" fontId="57" fillId="90" borderId="0" applyNumberFormat="0" applyBorder="0" applyProtection="0">
      <alignment horizontal="center" vertical="top"/>
    </xf>
    <xf numFmtId="218" fontId="57" fillId="83" borderId="0" applyNumberFormat="0" applyBorder="0" applyAlignment="0" applyProtection="0"/>
    <xf numFmtId="0" fontId="57" fillId="84" borderId="0" applyNumberFormat="0" applyBorder="0" applyAlignment="0" applyProtection="0"/>
    <xf numFmtId="218" fontId="184" fillId="68" borderId="0" applyNumberFormat="0" applyBorder="0" applyAlignment="0" applyProtection="0"/>
    <xf numFmtId="218" fontId="184" fillId="68" borderId="0" applyNumberFormat="0" applyBorder="0" applyAlignment="0" applyProtection="0"/>
    <xf numFmtId="218" fontId="60" fillId="68" borderId="0" applyNumberFormat="0" applyBorder="0" applyAlignment="0" applyProtection="0"/>
    <xf numFmtId="218" fontId="184" fillId="11" borderId="0" applyNumberFormat="0" applyBorder="0" applyAlignment="0" applyProtection="0"/>
    <xf numFmtId="0" fontId="60" fillId="86" borderId="0" applyNumberFormat="0" applyBorder="0" applyProtection="0">
      <alignment horizontal="center" vertical="top"/>
    </xf>
    <xf numFmtId="218" fontId="60" fillId="86" borderId="0" applyNumberFormat="0" applyBorder="0" applyProtection="0">
      <alignment horizontal="center" vertical="top"/>
    </xf>
    <xf numFmtId="218" fontId="57" fillId="86" borderId="0" applyNumberFormat="0" applyBorder="0" applyAlignment="0" applyProtection="0"/>
    <xf numFmtId="0" fontId="57" fillId="87" borderId="0" applyNumberFormat="0" applyBorder="0" applyAlignment="0" applyProtection="0"/>
    <xf numFmtId="218" fontId="184" fillId="15" borderId="0" applyNumberFormat="0" applyBorder="0" applyAlignment="0" applyProtection="0"/>
    <xf numFmtId="218" fontId="184" fillId="15" borderId="0" applyNumberFormat="0" applyBorder="0" applyAlignment="0" applyProtection="0"/>
    <xf numFmtId="218" fontId="60" fillId="87" borderId="0" applyNumberFormat="0" applyBorder="0" applyAlignment="0" applyProtection="0"/>
    <xf numFmtId="218" fontId="57" fillId="88" borderId="0" applyNumberFormat="0" applyBorder="0" applyAlignment="0" applyProtection="0"/>
    <xf numFmtId="0" fontId="57" fillId="89" borderId="0" applyNumberFormat="0" applyBorder="0" applyAlignment="0" applyProtection="0"/>
    <xf numFmtId="218" fontId="184" fillId="133" borderId="0" applyNumberFormat="0" applyBorder="0" applyAlignment="0" applyProtection="0"/>
    <xf numFmtId="218" fontId="184" fillId="133" borderId="0" applyNumberFormat="0" applyBorder="0" applyAlignment="0" applyProtection="0"/>
    <xf numFmtId="218" fontId="60" fillId="133" borderId="0" applyNumberFormat="0" applyBorder="0" applyAlignment="0" applyProtection="0"/>
    <xf numFmtId="218" fontId="184" fillId="19" borderId="0" applyNumberFormat="0" applyBorder="0" applyAlignment="0" applyProtection="0"/>
    <xf numFmtId="0" fontId="60" fillId="75" borderId="0" applyNumberFormat="0" applyBorder="0" applyProtection="0">
      <alignment horizontal="center" vertical="top"/>
    </xf>
    <xf numFmtId="218" fontId="60" fillId="75" borderId="0" applyNumberFormat="0" applyBorder="0" applyProtection="0">
      <alignment horizontal="center" vertical="top"/>
    </xf>
    <xf numFmtId="218" fontId="57" fillId="75" borderId="0" applyNumberFormat="0" applyBorder="0" applyAlignment="0" applyProtection="0"/>
    <xf numFmtId="0" fontId="57" fillId="76" borderId="0" applyNumberFormat="0" applyBorder="0" applyAlignment="0" applyProtection="0"/>
    <xf numFmtId="218" fontId="184" fillId="71" borderId="0" applyNumberFormat="0" applyBorder="0" applyAlignment="0" applyProtection="0"/>
    <xf numFmtId="218" fontId="184" fillId="71" borderId="0" applyNumberFormat="0" applyBorder="0" applyAlignment="0" applyProtection="0"/>
    <xf numFmtId="218" fontId="60" fillId="71" borderId="0" applyNumberFormat="0" applyBorder="0" applyAlignment="0" applyProtection="0"/>
    <xf numFmtId="218" fontId="184" fillId="23" borderId="0" applyNumberFormat="0" applyBorder="0" applyAlignment="0" applyProtection="0"/>
    <xf numFmtId="218" fontId="57" fillId="83" borderId="0" applyNumberFormat="0" applyBorder="0" applyAlignment="0" applyProtection="0"/>
    <xf numFmtId="0" fontId="57" fillId="84" borderId="0" applyNumberFormat="0" applyBorder="0" applyAlignment="0" applyProtection="0"/>
    <xf numFmtId="218" fontId="184" fillId="68" borderId="0" applyNumberFormat="0" applyBorder="0" applyAlignment="0" applyProtection="0"/>
    <xf numFmtId="218" fontId="184" fillId="68" borderId="0" applyNumberFormat="0" applyBorder="0" applyAlignment="0" applyProtection="0"/>
    <xf numFmtId="218" fontId="60" fillId="68" borderId="0" applyNumberFormat="0" applyBorder="0" applyAlignment="0" applyProtection="0"/>
    <xf numFmtId="218" fontId="184" fillId="27" borderId="0" applyNumberFormat="0" applyBorder="0" applyAlignment="0" applyProtection="0"/>
    <xf numFmtId="0" fontId="60" fillId="144" borderId="0" applyNumberFormat="0" applyBorder="0" applyProtection="0">
      <alignment horizontal="center" vertical="top"/>
    </xf>
    <xf numFmtId="218" fontId="60" fillId="144" borderId="0" applyNumberFormat="0" applyBorder="0" applyProtection="0">
      <alignment horizontal="center" vertical="top"/>
    </xf>
    <xf numFmtId="218" fontId="57" fillId="144" borderId="0" applyNumberFormat="0" applyBorder="0" applyAlignment="0" applyProtection="0"/>
    <xf numFmtId="0" fontId="57" fillId="91" borderId="0" applyNumberFormat="0" applyBorder="0" applyAlignment="0" applyProtection="0"/>
    <xf numFmtId="218" fontId="184" fillId="82" borderId="0" applyNumberFormat="0" applyBorder="0" applyAlignment="0" applyProtection="0"/>
    <xf numFmtId="218" fontId="184" fillId="82" borderId="0" applyNumberFormat="0" applyBorder="0" applyAlignment="0" applyProtection="0"/>
    <xf numFmtId="218" fontId="60" fillId="82" borderId="0" applyNumberFormat="0" applyBorder="0" applyAlignment="0" applyProtection="0"/>
    <xf numFmtId="218" fontId="184" fillId="31" borderId="0" applyNumberFormat="0" applyBorder="0" applyAlignment="0" applyProtection="0"/>
    <xf numFmtId="0" fontId="61" fillId="92" borderId="0" applyNumberFormat="0" applyBorder="0" applyAlignment="0" applyProtection="0"/>
    <xf numFmtId="218" fontId="61" fillId="92" borderId="0" applyNumberFormat="0" applyBorder="0" applyAlignment="0" applyProtection="0"/>
    <xf numFmtId="218" fontId="192" fillId="92" borderId="0" applyNumberFormat="0" applyBorder="0" applyAlignment="0" applyProtection="0"/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0" fontId="61" fillId="86" borderId="0" applyNumberFormat="0" applyBorder="0" applyAlignment="0" applyProtection="0"/>
    <xf numFmtId="218" fontId="61" fillId="86" borderId="0" applyNumberFormat="0" applyBorder="0" applyAlignment="0" applyProtection="0"/>
    <xf numFmtId="218" fontId="192" fillId="86" borderId="0" applyNumberFormat="0" applyBorder="0" applyAlignment="0" applyProtection="0"/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218" fontId="61" fillId="86" borderId="0" applyNumberFormat="0" applyBorder="0" applyProtection="0">
      <alignment horizontal="center" vertical="top"/>
    </xf>
    <xf numFmtId="0" fontId="61" fillId="88" borderId="0" applyNumberFormat="0" applyBorder="0" applyAlignment="0" applyProtection="0"/>
    <xf numFmtId="218" fontId="61" fillId="88" borderId="0" applyNumberFormat="0" applyBorder="0" applyAlignment="0" applyProtection="0"/>
    <xf numFmtId="218" fontId="192" fillId="88" borderId="0" applyNumberFormat="0" applyBorder="0" applyAlignment="0" applyProtection="0"/>
    <xf numFmtId="0" fontId="61" fillId="94" borderId="0" applyNumberFormat="0" applyBorder="0" applyAlignment="0" applyProtection="0"/>
    <xf numFmtId="218" fontId="61" fillId="94" borderId="0" applyNumberFormat="0" applyBorder="0" applyAlignment="0" applyProtection="0"/>
    <xf numFmtId="218" fontId="192" fillId="94" borderId="0" applyNumberFormat="0" applyBorder="0" applyAlignment="0" applyProtection="0"/>
    <xf numFmtId="0" fontId="61" fillId="96" borderId="0" applyNumberFormat="0" applyBorder="0" applyAlignment="0" applyProtection="0"/>
    <xf numFmtId="218" fontId="61" fillId="96" borderId="0" applyNumberFormat="0" applyBorder="0" applyAlignment="0" applyProtection="0"/>
    <xf numFmtId="218" fontId="192" fillId="96" borderId="0" applyNumberFormat="0" applyBorder="0" applyAlignment="0" applyProtection="0"/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Alignment="0" applyProtection="0"/>
    <xf numFmtId="218" fontId="61" fillId="145" borderId="0" applyNumberFormat="0" applyBorder="0" applyAlignment="0" applyProtection="0"/>
    <xf numFmtId="218" fontId="192" fillId="145" borderId="0" applyNumberFormat="0" applyBorder="0" applyAlignment="0" applyProtection="0"/>
    <xf numFmtId="218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1" fillId="145" borderId="0" applyNumberFormat="0" applyBorder="0" applyProtection="0">
      <alignment horizontal="center" vertical="top"/>
    </xf>
    <xf numFmtId="218" fontId="61" fillId="145" borderId="0" applyNumberFormat="0" applyBorder="0" applyProtection="0">
      <alignment horizontal="center" vertical="top"/>
    </xf>
    <xf numFmtId="0" fontId="64" fillId="92" borderId="0" applyNumberFormat="0" applyBorder="0" applyProtection="0">
      <alignment horizontal="center" vertical="top"/>
    </xf>
    <xf numFmtId="0" fontId="61" fillId="92" borderId="0" applyNumberFormat="0" applyBorder="0" applyAlignment="0" applyProtection="0"/>
    <xf numFmtId="218" fontId="61" fillId="92" borderId="0" applyNumberFormat="0" applyBorder="0" applyAlignment="0" applyProtection="0"/>
    <xf numFmtId="0" fontId="193" fillId="68" borderId="0" applyNumberFormat="0" applyBorder="0" applyAlignment="0" applyProtection="0"/>
    <xf numFmtId="218" fontId="193" fillId="68" borderId="0" applyNumberFormat="0" applyBorder="0" applyAlignment="0" applyProtection="0"/>
    <xf numFmtId="218" fontId="64" fillId="68" borderId="0" applyNumberFormat="0" applyBorder="0" applyAlignment="0" applyProtection="0"/>
    <xf numFmtId="218" fontId="193" fillId="12" borderId="0" applyNumberFormat="0" applyBorder="0" applyAlignment="0" applyProtection="0"/>
    <xf numFmtId="218" fontId="64" fillId="93" borderId="0" applyNumberFormat="0" applyBorder="0" applyAlignment="0" applyProtection="0"/>
    <xf numFmtId="0" fontId="64" fillId="85" borderId="0" applyNumberFormat="0" applyBorder="0" applyProtection="0">
      <alignment horizontal="center" vertical="top"/>
    </xf>
    <xf numFmtId="0" fontId="64" fillId="86" borderId="0" applyNumberFormat="0" applyBorder="0" applyProtection="0">
      <alignment horizontal="center" vertical="top"/>
    </xf>
    <xf numFmtId="218" fontId="64" fillId="86" borderId="0" applyNumberFormat="0" applyBorder="0" applyProtection="0">
      <alignment horizontal="center" vertical="top"/>
    </xf>
    <xf numFmtId="0" fontId="61" fillId="86" borderId="0" applyNumberFormat="0" applyBorder="0" applyAlignment="0" applyProtection="0"/>
    <xf numFmtId="218" fontId="61" fillId="86" borderId="0" applyNumberFormat="0" applyBorder="0" applyAlignment="0" applyProtection="0"/>
    <xf numFmtId="0" fontId="61" fillId="85" borderId="0" applyNumberFormat="0" applyBorder="0" applyAlignment="0" applyProtection="0"/>
    <xf numFmtId="0" fontId="193" fillId="146" borderId="0" applyNumberFormat="0" applyBorder="0" applyAlignment="0" applyProtection="0"/>
    <xf numFmtId="218" fontId="193" fillId="146" borderId="0" applyNumberFormat="0" applyBorder="0" applyAlignment="0" applyProtection="0"/>
    <xf numFmtId="218" fontId="64" fillId="146" borderId="0" applyNumberFormat="0" applyBorder="0" applyAlignment="0" applyProtection="0"/>
    <xf numFmtId="218" fontId="193" fillId="16" borderId="0" applyNumberFormat="0" applyBorder="0" applyAlignment="0" applyProtection="0"/>
    <xf numFmtId="218" fontId="64" fillId="87" borderId="0" applyNumberFormat="0" applyBorder="0" applyAlignment="0" applyProtection="0"/>
    <xf numFmtId="0" fontId="64" fillId="88" borderId="0" applyNumberFormat="0" applyBorder="0" applyProtection="0">
      <alignment horizontal="center" vertical="top"/>
    </xf>
    <xf numFmtId="0" fontId="61" fillId="88" borderId="0" applyNumberFormat="0" applyBorder="0" applyAlignment="0" applyProtection="0"/>
    <xf numFmtId="218" fontId="61" fillId="88" borderId="0" applyNumberFormat="0" applyBorder="0" applyAlignment="0" applyProtection="0"/>
    <xf numFmtId="0" fontId="193" fillId="147" borderId="0" applyNumberFormat="0" applyBorder="0" applyAlignment="0" applyProtection="0"/>
    <xf numFmtId="218" fontId="193" fillId="147" borderId="0" applyNumberFormat="0" applyBorder="0" applyAlignment="0" applyProtection="0"/>
    <xf numFmtId="218" fontId="64" fillId="147" borderId="0" applyNumberFormat="0" applyBorder="0" applyAlignment="0" applyProtection="0"/>
    <xf numFmtId="218" fontId="193" fillId="20" borderId="0" applyNumberFormat="0" applyBorder="0" applyAlignment="0" applyProtection="0"/>
    <xf numFmtId="218" fontId="64" fillId="89" borderId="0" applyNumberFormat="0" applyBorder="0" applyAlignment="0" applyProtection="0"/>
    <xf numFmtId="0" fontId="64" fillId="94" borderId="0" applyNumberFormat="0" applyBorder="0" applyProtection="0">
      <alignment horizontal="center" vertical="top"/>
    </xf>
    <xf numFmtId="0" fontId="61" fillId="94" borderId="0" applyNumberFormat="0" applyBorder="0" applyAlignment="0" applyProtection="0"/>
    <xf numFmtId="218" fontId="61" fillId="94" borderId="0" applyNumberFormat="0" applyBorder="0" applyAlignment="0" applyProtection="0"/>
    <xf numFmtId="0" fontId="193" fillId="71" borderId="0" applyNumberFormat="0" applyBorder="0" applyAlignment="0" applyProtection="0"/>
    <xf numFmtId="218" fontId="193" fillId="71" borderId="0" applyNumberFormat="0" applyBorder="0" applyAlignment="0" applyProtection="0"/>
    <xf numFmtId="218" fontId="64" fillId="71" borderId="0" applyNumberFormat="0" applyBorder="0" applyAlignment="0" applyProtection="0"/>
    <xf numFmtId="218" fontId="193" fillId="24" borderId="0" applyNumberFormat="0" applyBorder="0" applyAlignment="0" applyProtection="0"/>
    <xf numFmtId="218" fontId="64" fillId="95" borderId="0" applyNumberFormat="0" applyBorder="0" applyAlignment="0" applyProtection="0"/>
    <xf numFmtId="0" fontId="64" fillId="96" borderId="0" applyNumberFormat="0" applyBorder="0" applyProtection="0">
      <alignment horizontal="center" vertical="top"/>
    </xf>
    <xf numFmtId="0" fontId="61" fillId="96" borderId="0" applyNumberFormat="0" applyBorder="0" applyAlignment="0" applyProtection="0"/>
    <xf numFmtId="218" fontId="61" fillId="96" borderId="0" applyNumberFormat="0" applyBorder="0" applyAlignment="0" applyProtection="0"/>
    <xf numFmtId="0" fontId="193" fillId="68" borderId="0" applyNumberFormat="0" applyBorder="0" applyAlignment="0" applyProtection="0"/>
    <xf numFmtId="218" fontId="193" fillId="68" borderId="0" applyNumberFormat="0" applyBorder="0" applyAlignment="0" applyProtection="0"/>
    <xf numFmtId="218" fontId="64" fillId="68" borderId="0" applyNumberFormat="0" applyBorder="0" applyAlignment="0" applyProtection="0"/>
    <xf numFmtId="218" fontId="193" fillId="28" borderId="0" applyNumberFormat="0" applyBorder="0" applyAlignment="0" applyProtection="0"/>
    <xf numFmtId="218" fontId="64" fillId="97" borderId="0" applyNumberFormat="0" applyBorder="0" applyAlignment="0" applyProtection="0"/>
    <xf numFmtId="0" fontId="64" fillId="98" borderId="0" applyNumberFormat="0" applyBorder="0" applyProtection="0">
      <alignment horizontal="center" vertical="top"/>
    </xf>
    <xf numFmtId="0" fontId="64" fillId="145" borderId="0" applyNumberFormat="0" applyBorder="0" applyProtection="0">
      <alignment horizontal="center" vertical="top"/>
    </xf>
    <xf numFmtId="218" fontId="64" fillId="145" borderId="0" applyNumberFormat="0" applyBorder="0" applyProtection="0">
      <alignment horizontal="center" vertical="top"/>
    </xf>
    <xf numFmtId="0" fontId="61" fillId="145" borderId="0" applyNumberFormat="0" applyBorder="0" applyAlignment="0" applyProtection="0"/>
    <xf numFmtId="218" fontId="61" fillId="145" borderId="0" applyNumberFormat="0" applyBorder="0" applyAlignment="0" applyProtection="0"/>
    <xf numFmtId="0" fontId="61" fillId="98" borderId="0" applyNumberFormat="0" applyBorder="0" applyAlignment="0" applyProtection="0"/>
    <xf numFmtId="0" fontId="193" fillId="82" borderId="0" applyNumberFormat="0" applyBorder="0" applyAlignment="0" applyProtection="0"/>
    <xf numFmtId="218" fontId="193" fillId="82" borderId="0" applyNumberFormat="0" applyBorder="0" applyAlignment="0" applyProtection="0"/>
    <xf numFmtId="218" fontId="64" fillId="82" borderId="0" applyNumberFormat="0" applyBorder="0" applyAlignment="0" applyProtection="0"/>
    <xf numFmtId="218" fontId="193" fillId="32" borderId="0" applyNumberFormat="0" applyBorder="0" applyAlignment="0" applyProtection="0"/>
    <xf numFmtId="218" fontId="64" fillId="99" borderId="0" applyNumberFormat="0" applyBorder="0" applyAlignment="0" applyProtection="0"/>
    <xf numFmtId="0" fontId="61" fillId="102" borderId="0" applyNumberFormat="0" applyBorder="0" applyAlignment="0" applyProtection="0"/>
    <xf numFmtId="218" fontId="61" fillId="102" borderId="0" applyNumberFormat="0" applyBorder="0" applyAlignment="0" applyProtection="0"/>
    <xf numFmtId="218" fontId="192" fillId="102" borderId="0" applyNumberFormat="0" applyBorder="0" applyAlignment="0" applyProtection="0"/>
    <xf numFmtId="0" fontId="61" fillId="110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1" borderId="0" applyNumberFormat="0" applyBorder="0" applyProtection="0">
      <alignment horizontal="center" vertical="top"/>
    </xf>
    <xf numFmtId="0" fontId="61" fillId="111" borderId="0" applyNumberFormat="0" applyBorder="0" applyAlignment="0" applyProtection="0"/>
    <xf numFmtId="218" fontId="61" fillId="111" borderId="0" applyNumberFormat="0" applyBorder="0" applyAlignment="0" applyProtection="0"/>
    <xf numFmtId="218" fontId="192" fillId="111" borderId="0" applyNumberFormat="0" applyBorder="0" applyAlignment="0" applyProtection="0"/>
    <xf numFmtId="218" fontId="61" fillId="111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10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Alignment="0" applyProtection="0"/>
    <xf numFmtId="218" fontId="61" fillId="148" borderId="0" applyNumberFormat="0" applyBorder="0" applyAlignment="0" applyProtection="0"/>
    <xf numFmtId="218" fontId="192" fillId="148" borderId="0" applyNumberFormat="0" applyBorder="0" applyAlignment="0" applyProtection="0"/>
    <xf numFmtId="218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148" borderId="0" applyNumberFormat="0" applyBorder="0" applyProtection="0">
      <alignment horizontal="center" vertical="top"/>
    </xf>
    <xf numFmtId="218" fontId="61" fillId="148" borderId="0" applyNumberFormat="0" applyBorder="0" applyProtection="0">
      <alignment horizontal="center" vertical="top"/>
    </xf>
    <xf numFmtId="0" fontId="61" fillId="94" borderId="0" applyNumberFormat="0" applyBorder="0" applyAlignment="0" applyProtection="0"/>
    <xf numFmtId="218" fontId="61" fillId="94" borderId="0" applyNumberFormat="0" applyBorder="0" applyAlignment="0" applyProtection="0"/>
    <xf numFmtId="218" fontId="192" fillId="94" borderId="0" applyNumberFormat="0" applyBorder="0" applyAlignment="0" applyProtection="0"/>
    <xf numFmtId="0" fontId="61" fillId="96" borderId="0" applyNumberFormat="0" applyBorder="0" applyAlignment="0" applyProtection="0"/>
    <xf numFmtId="218" fontId="61" fillId="96" borderId="0" applyNumberFormat="0" applyBorder="0" applyAlignment="0" applyProtection="0"/>
    <xf numFmtId="218" fontId="192" fillId="96" borderId="0" applyNumberFormat="0" applyBorder="0" applyAlignment="0" applyProtection="0"/>
    <xf numFmtId="218" fontId="194" fillId="0" borderId="0"/>
    <xf numFmtId="0" fontId="61" fillId="118" borderId="0" applyNumberFormat="0" applyBorder="0" applyAlignment="0" applyProtection="0"/>
    <xf numFmtId="218" fontId="61" fillId="118" borderId="0" applyNumberFormat="0" applyBorder="0" applyAlignment="0" applyProtection="0"/>
    <xf numFmtId="218" fontId="192" fillId="118" borderId="0" applyNumberFormat="0" applyBorder="0" applyAlignment="0" applyProtection="0"/>
    <xf numFmtId="0" fontId="66" fillId="69" borderId="0" applyNumberFormat="0" applyBorder="0" applyAlignment="0" applyProtection="0"/>
    <xf numFmtId="218" fontId="66" fillId="69" borderId="0" applyNumberFormat="0" applyBorder="0" applyAlignment="0" applyProtection="0"/>
    <xf numFmtId="218" fontId="195" fillId="69" borderId="0" applyNumberFormat="0" applyBorder="0" applyAlignment="0" applyProtection="0"/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0" fontId="69" fillId="107" borderId="75" applyNumberFormat="0" applyAlignment="0" applyProtection="0"/>
    <xf numFmtId="218" fontId="69" fillId="107" borderId="75" applyNumberFormat="0" applyAlignment="0" applyProtection="0"/>
    <xf numFmtId="218" fontId="196" fillId="107" borderId="75" applyNumberFormat="0" applyAlignment="0" applyProtection="0"/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218" fontId="69" fillId="107" borderId="75" applyNumberFormat="0" applyProtection="0">
      <alignment horizontal="center" vertical="top"/>
    </xf>
    <xf numFmtId="0" fontId="72" fillId="109" borderId="76" applyNumberFormat="0" applyAlignment="0" applyProtection="0"/>
    <xf numFmtId="218" fontId="72" fillId="109" borderId="76" applyNumberFormat="0" applyAlignment="0" applyProtection="0"/>
    <xf numFmtId="218" fontId="197" fillId="109" borderId="7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218" fontId="20" fillId="0" borderId="0" applyFont="0" applyFill="0" applyBorder="0" applyAlignment="0" applyProtection="0"/>
    <xf numFmtId="169" fontId="76" fillId="0" borderId="0" applyFill="0" applyBorder="0" applyAlignment="0" applyProtection="0"/>
    <xf numFmtId="43" fontId="5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2" fontId="42" fillId="0" borderId="0" applyFill="0" applyBorder="0" applyAlignment="0" applyProtection="0"/>
    <xf numFmtId="172" fontId="47" fillId="0" borderId="0" applyFill="0" applyBorder="0" applyAlignment="0" applyProtection="0"/>
    <xf numFmtId="43" fontId="76" fillId="0" borderId="0" applyFont="0" applyFill="0" applyBorder="0" applyAlignment="0" applyProtection="0"/>
    <xf numFmtId="172" fontId="83" fillId="0" borderId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83" fillId="0" borderId="0" applyFill="0" applyBorder="0" applyAlignment="0" applyProtection="0"/>
    <xf numFmtId="210" fontId="20" fillId="0" borderId="0" applyFill="0" applyBorder="0" applyAlignment="0" applyProtection="0"/>
    <xf numFmtId="210" fontId="20" fillId="0" borderId="0" applyFill="0" applyBorder="0" applyAlignment="0" applyProtection="0"/>
    <xf numFmtId="167" fontId="20" fillId="0" borderId="0" applyFont="0" applyFill="0" applyBorder="0" applyAlignment="0" applyProtection="0"/>
    <xf numFmtId="43" fontId="198" fillId="0" borderId="0" applyFont="0" applyFill="0" applyBorder="0" applyAlignment="0" applyProtection="0"/>
    <xf numFmtId="172" fontId="83" fillId="0" borderId="0" applyFill="0" applyBorder="0" applyAlignment="0" applyProtection="0"/>
    <xf numFmtId="172" fontId="83" fillId="0" borderId="0" applyFill="0" applyBorder="0" applyAlignment="0" applyProtection="0"/>
    <xf numFmtId="172" fontId="83" fillId="0" borderId="0" applyFill="0" applyBorder="0" applyAlignment="0" applyProtection="0"/>
    <xf numFmtId="43" fontId="199" fillId="0" borderId="0" applyFont="0" applyFill="0" applyBorder="0" applyAlignment="0" applyProtection="0"/>
    <xf numFmtId="173" fontId="47" fillId="0" borderId="0" applyFill="0" applyBorder="0" applyAlignment="0" applyProtection="0"/>
    <xf numFmtId="172" fontId="83" fillId="0" borderId="0" applyFill="0" applyBorder="0" applyAlignment="0" applyProtection="0"/>
    <xf numFmtId="219" fontId="83" fillId="0" borderId="0" applyFill="0" applyBorder="0" applyAlignment="0" applyProtection="0"/>
    <xf numFmtId="172" fontId="83" fillId="0" borderId="0" applyFill="0" applyBorder="0" applyAlignment="0" applyProtection="0"/>
    <xf numFmtId="172" fontId="83" fillId="0" borderId="0" applyFill="0" applyBorder="0" applyAlignment="0" applyProtection="0"/>
    <xf numFmtId="43" fontId="20" fillId="0" borderId="0" applyFont="0" applyFill="0" applyBorder="0" applyAlignment="0" applyProtection="0"/>
    <xf numFmtId="172" fontId="83" fillId="0" borderId="0" applyFill="0" applyBorder="0" applyAlignment="0" applyProtection="0"/>
    <xf numFmtId="172" fontId="83" fillId="0" borderId="0" applyFill="0" applyBorder="0" applyAlignment="0" applyProtection="0"/>
    <xf numFmtId="43" fontId="42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83" fillId="0" borderId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7" fillId="0" borderId="0" applyProtection="0">
      <alignment horizontal="center" vertical="top"/>
    </xf>
    <xf numFmtId="218" fontId="83" fillId="0" borderId="0" applyFill="0" applyBorder="0" applyAlignment="0" applyProtection="0"/>
    <xf numFmtId="172" fontId="200" fillId="0" borderId="0" applyFill="0" applyBorder="0" applyAlignment="0" applyProtection="0"/>
    <xf numFmtId="172" fontId="201" fillId="0" borderId="0" applyFill="0" applyBorder="0" applyAlignment="0" applyProtection="0"/>
    <xf numFmtId="172" fontId="83" fillId="0" borderId="0" applyFill="0" applyBorder="0" applyAlignment="0" applyProtection="0"/>
    <xf numFmtId="220" fontId="202" fillId="0" borderId="0" applyFont="0" applyFill="0" applyBorder="0" applyAlignment="0" applyProtection="0"/>
    <xf numFmtId="220" fontId="199" fillId="0" borderId="0" applyFont="0" applyFill="0" applyBorder="0" applyAlignment="0" applyProtection="0"/>
    <xf numFmtId="218" fontId="203" fillId="149" borderId="0" applyNumberFormat="0" applyFont="0" applyBorder="0" applyProtection="0"/>
    <xf numFmtId="221" fontId="204" fillId="0" borderId="0" applyBorder="0" applyProtection="0"/>
    <xf numFmtId="221" fontId="139" fillId="0" borderId="0"/>
    <xf numFmtId="216" fontId="57" fillId="0" borderId="0"/>
    <xf numFmtId="172" fontId="57" fillId="0" borderId="0"/>
    <xf numFmtId="186" fontId="57" fillId="0" borderId="0"/>
    <xf numFmtId="172" fontId="57" fillId="0" borderId="0"/>
    <xf numFmtId="8" fontId="57" fillId="0" borderId="0"/>
    <xf numFmtId="172" fontId="57" fillId="0" borderId="0"/>
    <xf numFmtId="222" fontId="57" fillId="0" borderId="0"/>
    <xf numFmtId="222" fontId="57" fillId="0" borderId="0"/>
    <xf numFmtId="172" fontId="57" fillId="0" borderId="0"/>
    <xf numFmtId="8" fontId="57" fillId="0" borderId="0"/>
    <xf numFmtId="8" fontId="57" fillId="0" borderId="0"/>
    <xf numFmtId="172" fontId="57" fillId="0" borderId="0"/>
    <xf numFmtId="8" fontId="57" fillId="0" borderId="0"/>
    <xf numFmtId="222" fontId="57" fillId="0" borderId="0"/>
    <xf numFmtId="222" fontId="57" fillId="0" borderId="0"/>
    <xf numFmtId="222" fontId="57" fillId="0" borderId="0"/>
    <xf numFmtId="222" fontId="57" fillId="0" borderId="0"/>
    <xf numFmtId="221" fontId="205" fillId="0" borderId="0" applyBorder="0" applyProtection="0"/>
    <xf numFmtId="208" fontId="57" fillId="0" borderId="0"/>
    <xf numFmtId="215" fontId="57" fillId="0" borderId="0"/>
    <xf numFmtId="0" fontId="57" fillId="0" borderId="0"/>
    <xf numFmtId="216" fontId="57" fillId="0" borderId="0"/>
    <xf numFmtId="215" fontId="57" fillId="0" borderId="0"/>
    <xf numFmtId="216" fontId="57" fillId="0" borderId="0"/>
    <xf numFmtId="216" fontId="57" fillId="0" borderId="0"/>
    <xf numFmtId="216" fontId="57" fillId="0" borderId="0"/>
    <xf numFmtId="172" fontId="57" fillId="0" borderId="0"/>
    <xf numFmtId="218" fontId="57" fillId="0" borderId="0"/>
    <xf numFmtId="218" fontId="204" fillId="0" borderId="0" applyNumberFormat="0" applyBorder="0" applyProtection="0"/>
    <xf numFmtId="218" fontId="139" fillId="0" borderId="0"/>
    <xf numFmtId="0" fontId="57" fillId="0" borderId="0"/>
    <xf numFmtId="0" fontId="76" fillId="0" borderId="0"/>
    <xf numFmtId="0" fontId="57" fillId="0" borderId="0" applyNumberFormat="0" applyBorder="0" applyProtection="0"/>
    <xf numFmtId="218" fontId="57" fillId="0" borderId="0" applyNumberFormat="0" applyBorder="0" applyProtection="0"/>
    <xf numFmtId="0" fontId="47" fillId="0" borderId="0"/>
    <xf numFmtId="223" fontId="206" fillId="0" borderId="0"/>
    <xf numFmtId="9" fontId="204" fillId="0" borderId="0" applyBorder="0" applyProtection="0"/>
    <xf numFmtId="218" fontId="139" fillId="0" borderId="0"/>
    <xf numFmtId="218" fontId="57" fillId="0" borderId="0"/>
    <xf numFmtId="0" fontId="61" fillId="150" borderId="0" applyNumberFormat="0" applyBorder="0" applyAlignment="0" applyProtection="0"/>
    <xf numFmtId="218" fontId="20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218" fontId="208" fillId="0" borderId="0" applyNumberFormat="0" applyFill="0" applyBorder="0" applyAlignment="0" applyProtection="0"/>
    <xf numFmtId="218" fontId="66" fillId="0" borderId="0" applyNumberFormat="0" applyFill="0" applyBorder="0" applyAlignment="0" applyProtection="0"/>
    <xf numFmtId="218" fontId="208" fillId="0" borderId="0" applyNumberFormat="0" applyFill="0" applyBorder="0" applyAlignment="0" applyProtection="0"/>
    <xf numFmtId="218" fontId="66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218" fontId="209" fillId="0" borderId="0" applyNumberFormat="0" applyFill="0" applyBorder="0" applyAlignment="0" applyProtection="0"/>
    <xf numFmtId="218" fontId="170" fillId="0" borderId="0" applyNumberFormat="0" applyFill="0" applyBorder="0" applyAlignment="0" applyProtection="0"/>
    <xf numFmtId="218" fontId="209" fillId="0" borderId="0" applyNumberFormat="0" applyFill="0" applyBorder="0" applyAlignment="0" applyProtection="0"/>
    <xf numFmtId="218" fontId="170" fillId="0" borderId="0" applyNumberFormat="0" applyFill="0" applyBorder="0" applyAlignment="0" applyProtection="0"/>
    <xf numFmtId="0" fontId="90" fillId="72" borderId="0" applyNumberFormat="0" applyBorder="0" applyAlignment="0" applyProtection="0"/>
    <xf numFmtId="218" fontId="90" fillId="72" borderId="0" applyNumberFormat="0" applyBorder="0" applyAlignment="0" applyProtection="0"/>
    <xf numFmtId="218" fontId="210" fillId="72" borderId="0" applyNumberFormat="0" applyBorder="0" applyAlignment="0" applyProtection="0"/>
    <xf numFmtId="218" fontId="211" fillId="0" borderId="80" applyNumberFormat="0" applyFill="0" applyAlignment="0" applyProtection="0"/>
    <xf numFmtId="218" fontId="107" fillId="0" borderId="0">
      <alignment horizontal="center"/>
    </xf>
    <xf numFmtId="218" fontId="212" fillId="0" borderId="81" applyNumberFormat="0" applyFill="0" applyAlignment="0" applyProtection="0"/>
    <xf numFmtId="218" fontId="213" fillId="0" borderId="82" applyNumberFormat="0" applyFill="0" applyAlignment="0" applyProtection="0"/>
    <xf numFmtId="218" fontId="213" fillId="0" borderId="0" applyNumberFormat="0" applyFill="0" applyBorder="0" applyAlignment="0" applyProtection="0"/>
    <xf numFmtId="0" fontId="214" fillId="0" borderId="0" applyNumberFormat="0" applyBorder="0" applyProtection="0">
      <alignment horizontal="center"/>
    </xf>
    <xf numFmtId="218" fontId="107" fillId="0" borderId="0">
      <alignment horizontal="center"/>
    </xf>
    <xf numFmtId="218" fontId="214" fillId="0" borderId="0" applyNumberFormat="0" applyBorder="0" applyProtection="0">
      <alignment horizontal="center"/>
    </xf>
    <xf numFmtId="218" fontId="215" fillId="0" borderId="0">
      <alignment horizontal="center" textRotation="90"/>
    </xf>
    <xf numFmtId="218" fontId="216" fillId="0" borderId="0" applyBorder="0" applyProtection="0">
      <alignment horizontal="center" textRotation="90"/>
    </xf>
    <xf numFmtId="218" fontId="107" fillId="0" borderId="0">
      <alignment horizontal="center" textRotation="90"/>
    </xf>
    <xf numFmtId="218" fontId="216" fillId="0" borderId="0" applyBorder="0" applyProtection="0">
      <alignment horizontal="center" textRotation="90"/>
    </xf>
    <xf numFmtId="218" fontId="107" fillId="0" borderId="0">
      <alignment horizontal="center" textRotation="90"/>
    </xf>
    <xf numFmtId="218" fontId="216" fillId="0" borderId="0" applyBorder="0" applyProtection="0">
      <alignment horizontal="center" textRotation="90"/>
    </xf>
    <xf numFmtId="0" fontId="217" fillId="0" borderId="0" applyNumberFormat="0" applyFill="0" applyBorder="0" applyAlignment="0" applyProtection="0"/>
    <xf numFmtId="218" fontId="217" fillId="0" borderId="0" applyNumberFormat="0" applyFill="0" applyBorder="0" applyAlignment="0" applyProtection="0"/>
    <xf numFmtId="218" fontId="218" fillId="0" borderId="0" applyNumberFormat="0" applyFill="0" applyBorder="0" applyAlignment="0" applyProtection="0"/>
    <xf numFmtId="218" fontId="217" fillId="0" borderId="0" applyNumberFormat="0" applyFill="0" applyBorder="0" applyAlignment="0" applyProtection="0"/>
    <xf numFmtId="218" fontId="218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218" fontId="219" fillId="0" borderId="0" applyNumberFormat="0" applyFill="0" applyBorder="0" applyAlignment="0" applyProtection="0"/>
    <xf numFmtId="218" fontId="220" fillId="0" borderId="0" applyNumberFormat="0" applyFill="0" applyBorder="0" applyAlignment="0" applyProtection="0"/>
    <xf numFmtId="218" fontId="219" fillId="0" borderId="0" applyNumberFormat="0" applyFill="0" applyBorder="0" applyAlignment="0" applyProtection="0"/>
    <xf numFmtId="218" fontId="220" fillId="0" borderId="0" applyNumberFormat="0" applyFill="0" applyBorder="0" applyAlignment="0" applyProtection="0"/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0" fontId="109" fillId="142" borderId="75" applyNumberFormat="0" applyAlignment="0" applyProtection="0"/>
    <xf numFmtId="218" fontId="109" fillId="142" borderId="75" applyNumberFormat="0" applyAlignment="0" applyProtection="0"/>
    <xf numFmtId="218" fontId="221" fillId="142" borderId="75" applyNumberFormat="0" applyAlignment="0" applyProtection="0"/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109" fillId="142" borderId="75" applyNumberFormat="0" applyProtection="0">
      <alignment horizontal="center" vertical="top"/>
    </xf>
    <xf numFmtId="218" fontId="222" fillId="0" borderId="83" applyNumberFormat="0" applyFill="0" applyAlignment="0" applyProtection="0"/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Alignment="0" applyProtection="0"/>
    <xf numFmtId="218" fontId="115" fillId="151" borderId="0" applyNumberFormat="0" applyBorder="0" applyAlignment="0" applyProtection="0"/>
    <xf numFmtId="218" fontId="223" fillId="151" borderId="0" applyNumberFormat="0" applyBorder="0" applyAlignment="0" applyProtection="0"/>
    <xf numFmtId="218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0" fontId="115" fillId="151" borderId="0" applyNumberFormat="0" applyBorder="0" applyProtection="0">
      <alignment horizontal="center" vertical="top"/>
    </xf>
    <xf numFmtId="218" fontId="115" fillId="151" borderId="0" applyNumberFormat="0" applyBorder="0" applyProtection="0">
      <alignment horizontal="center" vertical="top"/>
    </xf>
    <xf numFmtId="37" fontId="118" fillId="0" borderId="0"/>
    <xf numFmtId="0" fontId="42" fillId="0" borderId="0"/>
    <xf numFmtId="0" fontId="75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218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20" fillId="0" borderId="0"/>
    <xf numFmtId="0" fontId="59" fillId="0" borderId="0"/>
    <xf numFmtId="218" fontId="59" fillId="0" borderId="0"/>
    <xf numFmtId="218" fontId="224" fillId="0" borderId="0" applyBorder="0" applyProtection="0"/>
    <xf numFmtId="218" fontId="57" fillId="0" borderId="0"/>
    <xf numFmtId="0" fontId="75" fillId="0" borderId="0"/>
    <xf numFmtId="0" fontId="201" fillId="0" borderId="0"/>
    <xf numFmtId="218" fontId="201" fillId="0" borderId="0"/>
    <xf numFmtId="218" fontId="20" fillId="0" borderId="0"/>
    <xf numFmtId="218" fontId="4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218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218" fontId="201" fillId="0" borderId="0"/>
    <xf numFmtId="0" fontId="2" fillId="0" borderId="0"/>
    <xf numFmtId="218" fontId="41" fillId="0" borderId="0"/>
    <xf numFmtId="0" fontId="2" fillId="0" borderId="0"/>
    <xf numFmtId="0" fontId="47" fillId="0" borderId="0"/>
    <xf numFmtId="0" fontId="201" fillId="0" borderId="0" applyBorder="0"/>
    <xf numFmtId="218" fontId="201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0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26" fillId="0" borderId="0"/>
    <xf numFmtId="218" fontId="199" fillId="0" borderId="0"/>
    <xf numFmtId="218" fontId="199" fillId="0" borderId="0"/>
    <xf numFmtId="218" fontId="76" fillId="0" borderId="0"/>
    <xf numFmtId="0" fontId="20" fillId="0" borderId="0"/>
    <xf numFmtId="0" fontId="199" fillId="0" borderId="0"/>
    <xf numFmtId="218" fontId="19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199" fillId="0" borderId="0"/>
    <xf numFmtId="218" fontId="20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4" fontId="206" fillId="0" borderId="0"/>
    <xf numFmtId="0" fontId="227" fillId="0" borderId="0"/>
    <xf numFmtId="218" fontId="227" fillId="0" borderId="0"/>
    <xf numFmtId="164" fontId="139" fillId="0" borderId="0"/>
    <xf numFmtId="218" fontId="204" fillId="0" borderId="0" applyNumberFormat="0" applyBorder="0" applyProtection="0"/>
    <xf numFmtId="218" fontId="139" fillId="0" borderId="0"/>
    <xf numFmtId="164" fontId="139" fillId="0" borderId="0"/>
    <xf numFmtId="164" fontId="139" fillId="0" borderId="0"/>
    <xf numFmtId="164" fontId="139" fillId="0" borderId="0"/>
    <xf numFmtId="164" fontId="139" fillId="0" borderId="0"/>
    <xf numFmtId="174" fontId="206" fillId="0" borderId="0"/>
    <xf numFmtId="0" fontId="57" fillId="0" borderId="0"/>
    <xf numFmtId="0" fontId="20" fillId="0" borderId="0" applyBorder="0"/>
    <xf numFmtId="0" fontId="201" fillId="0" borderId="0" applyBorder="0"/>
    <xf numFmtId="218" fontId="201" fillId="0" borderId="0" applyBorder="0"/>
    <xf numFmtId="0" fontId="201" fillId="0" borderId="0"/>
    <xf numFmtId="218" fontId="201" fillId="0" borderId="0"/>
    <xf numFmtId="0" fontId="201" fillId="0" borderId="0" applyBorder="0"/>
    <xf numFmtId="218" fontId="201" fillId="0" borderId="0" applyBorder="0"/>
    <xf numFmtId="218" fontId="2" fillId="0" borderId="0"/>
    <xf numFmtId="218" fontId="57" fillId="0" borderId="0"/>
    <xf numFmtId="218" fontId="42" fillId="0" borderId="0"/>
    <xf numFmtId="218" fontId="42" fillId="0" borderId="0"/>
    <xf numFmtId="218" fontId="42" fillId="0" borderId="0"/>
    <xf numFmtId="218" fontId="42" fillId="0" borderId="0"/>
    <xf numFmtId="218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218" fontId="228" fillId="0" borderId="0" applyBorder="0" applyProtection="0"/>
    <xf numFmtId="218" fontId="81" fillId="0" borderId="0"/>
    <xf numFmtId="218" fontId="229" fillId="0" borderId="0"/>
    <xf numFmtId="218" fontId="230" fillId="0" borderId="0" applyBorder="0" applyProtection="0"/>
    <xf numFmtId="218" fontId="229" fillId="0" borderId="0"/>
    <xf numFmtId="0" fontId="177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20" fillId="0" borderId="0"/>
    <xf numFmtId="218" fontId="42" fillId="0" borderId="0"/>
    <xf numFmtId="218" fontId="42" fillId="0" borderId="0"/>
    <xf numFmtId="218" fontId="42" fillId="0" borderId="0"/>
    <xf numFmtId="218" fontId="42" fillId="0" borderId="0"/>
    <xf numFmtId="218" fontId="20" fillId="0" borderId="0"/>
    <xf numFmtId="0" fontId="184" fillId="0" borderId="0"/>
    <xf numFmtId="0" fontId="20" fillId="0" borderId="0"/>
    <xf numFmtId="218" fontId="81" fillId="0" borderId="0"/>
    <xf numFmtId="0" fontId="20" fillId="0" borderId="0"/>
    <xf numFmtId="218" fontId="47" fillId="0" borderId="0"/>
    <xf numFmtId="0" fontId="198" fillId="0" borderId="0"/>
    <xf numFmtId="218" fontId="228" fillId="0" borderId="0" applyBorder="0" applyProtection="0"/>
    <xf numFmtId="218" fontId="81" fillId="0" borderId="0"/>
    <xf numFmtId="0" fontId="42" fillId="0" borderId="0"/>
    <xf numFmtId="0" fontId="20" fillId="0" borderId="0"/>
    <xf numFmtId="0" fontId="57" fillId="0" borderId="0"/>
    <xf numFmtId="218" fontId="81" fillId="0" borderId="0"/>
    <xf numFmtId="0" fontId="198" fillId="0" borderId="0"/>
    <xf numFmtId="218" fontId="81" fillId="0" borderId="0"/>
    <xf numFmtId="218" fontId="228" fillId="0" borderId="0" applyBorder="0" applyProtection="0"/>
    <xf numFmtId="218" fontId="81" fillId="0" borderId="0"/>
    <xf numFmtId="0" fontId="57" fillId="0" borderId="0"/>
    <xf numFmtId="218" fontId="81" fillId="0" borderId="0"/>
    <xf numFmtId="218" fontId="228" fillId="0" borderId="0" applyBorder="0" applyProtection="0"/>
    <xf numFmtId="218" fontId="81" fillId="0" borderId="0"/>
    <xf numFmtId="0" fontId="57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199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218" fontId="42" fillId="0" borderId="0"/>
    <xf numFmtId="218" fontId="2" fillId="0" borderId="0"/>
    <xf numFmtId="218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47" fillId="0" borderId="0"/>
    <xf numFmtId="0" fontId="20" fillId="0" borderId="0"/>
    <xf numFmtId="0" fontId="75" fillId="0" borderId="0"/>
    <xf numFmtId="218" fontId="231" fillId="0" borderId="0"/>
    <xf numFmtId="218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" fillId="0" borderId="0"/>
    <xf numFmtId="0" fontId="201" fillId="0" borderId="0"/>
    <xf numFmtId="0" fontId="2" fillId="0" borderId="0"/>
    <xf numFmtId="0" fontId="2" fillId="0" borderId="0"/>
    <xf numFmtId="218" fontId="231" fillId="0" borderId="0"/>
    <xf numFmtId="0" fontId="2" fillId="0" borderId="0"/>
    <xf numFmtId="0" fontId="2" fillId="0" borderId="0"/>
    <xf numFmtId="218" fontId="2" fillId="0" borderId="0"/>
    <xf numFmtId="0" fontId="57" fillId="0" borderId="0">
      <alignment vertical="center"/>
    </xf>
    <xf numFmtId="218" fontId="231" fillId="0" borderId="0"/>
    <xf numFmtId="218" fontId="57" fillId="0" borderId="0">
      <alignment vertical="center"/>
    </xf>
    <xf numFmtId="218" fontId="2" fillId="0" borderId="0"/>
    <xf numFmtId="0" fontId="42" fillId="0" borderId="0"/>
    <xf numFmtId="218" fontId="201" fillId="0" borderId="0"/>
    <xf numFmtId="218" fontId="229" fillId="0" borderId="0"/>
    <xf numFmtId="0" fontId="2" fillId="0" borderId="0"/>
    <xf numFmtId="0" fontId="201" fillId="0" borderId="0"/>
    <xf numFmtId="218" fontId="201" fillId="0" borderId="0"/>
    <xf numFmtId="0" fontId="75" fillId="0" borderId="0"/>
    <xf numFmtId="218" fontId="42" fillId="0" borderId="0"/>
    <xf numFmtId="0" fontId="2" fillId="0" borderId="0"/>
    <xf numFmtId="218" fontId="41" fillId="0" borderId="0"/>
    <xf numFmtId="0" fontId="2" fillId="0" borderId="0"/>
    <xf numFmtId="218" fontId="130" fillId="0" borderId="0">
      <alignment horizontal="center" vertical="top"/>
    </xf>
    <xf numFmtId="218" fontId="2" fillId="0" borderId="0"/>
    <xf numFmtId="218" fontId="232" fillId="0" borderId="0"/>
    <xf numFmtId="0" fontId="2" fillId="0" borderId="0"/>
    <xf numFmtId="218" fontId="130" fillId="0" borderId="0">
      <alignment horizontal="center" vertical="top"/>
    </xf>
    <xf numFmtId="0" fontId="2" fillId="0" borderId="0"/>
    <xf numFmtId="218" fontId="2" fillId="0" borderId="0"/>
    <xf numFmtId="218" fontId="163" fillId="0" borderId="0"/>
    <xf numFmtId="0" fontId="59" fillId="0" borderId="0"/>
    <xf numFmtId="218" fontId="59" fillId="0" borderId="0"/>
    <xf numFmtId="0" fontId="2" fillId="0" borderId="0"/>
    <xf numFmtId="218" fontId="224" fillId="0" borderId="0" applyBorder="0" applyProtection="0"/>
    <xf numFmtId="218" fontId="57" fillId="0" borderId="0"/>
    <xf numFmtId="0" fontId="201" fillId="0" borderId="0"/>
    <xf numFmtId="218" fontId="201" fillId="0" borderId="0"/>
    <xf numFmtId="0" fontId="2" fillId="0" borderId="0"/>
    <xf numFmtId="0" fontId="2" fillId="0" borderId="0"/>
    <xf numFmtId="218" fontId="200" fillId="0" borderId="0"/>
    <xf numFmtId="218" fontId="19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42" fillId="0" borderId="0"/>
    <xf numFmtId="0" fontId="2" fillId="0" borderId="0"/>
    <xf numFmtId="218" fontId="41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42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218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24" fillId="0" borderId="0" applyBorder="0" applyProtection="0"/>
    <xf numFmtId="218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218" fontId="59" fillId="0" borderId="0"/>
    <xf numFmtId="0" fontId="2" fillId="0" borderId="0"/>
    <xf numFmtId="218" fontId="224" fillId="0" borderId="0" applyBorder="0" applyProtection="0"/>
    <xf numFmtId="218" fontId="57" fillId="0" borderId="0"/>
    <xf numFmtId="0" fontId="233" fillId="0" borderId="0"/>
    <xf numFmtId="218" fontId="233" fillId="0" borderId="0"/>
    <xf numFmtId="218" fontId="203" fillId="0" borderId="0" applyBorder="0" applyProtection="0"/>
    <xf numFmtId="218" fontId="232" fillId="0" borderId="0"/>
    <xf numFmtId="218" fontId="41" fillId="0" borderId="0"/>
    <xf numFmtId="0" fontId="201" fillId="0" borderId="0" applyBorder="0"/>
    <xf numFmtId="218" fontId="201" fillId="0" borderId="0" applyBorder="0"/>
    <xf numFmtId="0" fontId="20" fillId="0" borderId="0"/>
    <xf numFmtId="218" fontId="41" fillId="0" borderId="0"/>
    <xf numFmtId="218" fontId="83" fillId="105" borderId="84" applyNumberFormat="0" applyAlignment="0" applyProtection="0"/>
    <xf numFmtId="0" fontId="2" fillId="8" borderId="8" applyNumberFormat="0" applyFont="0" applyAlignment="0" applyProtection="0"/>
    <xf numFmtId="0" fontId="83" fillId="105" borderId="84" applyNumberFormat="0" applyAlignment="0" applyProtection="0"/>
    <xf numFmtId="218" fontId="83" fillId="105" borderId="84" applyNumberFormat="0" applyAlignment="0" applyProtection="0"/>
    <xf numFmtId="218" fontId="130" fillId="105" borderId="84" applyNumberFormat="0" applyProtection="0">
      <alignment horizontal="center" vertical="top"/>
    </xf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0" fontId="131" fillId="107" borderId="85" applyNumberFormat="0" applyAlignment="0" applyProtection="0"/>
    <xf numFmtId="218" fontId="131" fillId="107" borderId="85" applyNumberFormat="0" applyAlignment="0" applyProtection="0"/>
    <xf numFmtId="218" fontId="234" fillId="107" borderId="85" applyNumberFormat="0" applyAlignment="0" applyProtection="0"/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218" fontId="131" fillId="107" borderId="85" applyNumberFormat="0" applyProtection="0">
      <alignment horizontal="center" vertical="top"/>
    </xf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198" fillId="0" borderId="0" applyFont="0" applyFill="0" applyBorder="0" applyAlignment="0" applyProtection="0"/>
    <xf numFmtId="9" fontId="83" fillId="0" borderId="0" applyFill="0" applyBorder="0" applyAlignment="0" applyProtection="0"/>
    <xf numFmtId="9" fontId="20" fillId="0" borderId="0" applyFont="0" applyFill="0" applyBorder="0" applyAlignment="0" applyProtection="0"/>
    <xf numFmtId="9" fontId="198" fillId="0" borderId="0" applyFont="0" applyFill="0" applyBorder="0" applyAlignment="0" applyProtection="0"/>
    <xf numFmtId="9" fontId="201" fillId="0" borderId="0" applyFill="0" applyBorder="0" applyAlignment="0" applyProtection="0"/>
    <xf numFmtId="9" fontId="201" fillId="0" borderId="0" applyFill="0" applyBorder="0" applyAlignment="0" applyProtection="0"/>
    <xf numFmtId="9" fontId="75" fillId="0" borderId="0" applyFont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3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2" fillId="0" borderId="0" applyFont="0" applyFill="0" applyBorder="0" applyAlignment="0" applyProtection="0"/>
    <xf numFmtId="218" fontId="236" fillId="0" borderId="0"/>
    <xf numFmtId="218" fontId="122" fillId="0" borderId="0" applyBorder="0" applyProtection="0"/>
    <xf numFmtId="218" fontId="78" fillId="0" borderId="0"/>
    <xf numFmtId="218" fontId="237" fillId="0" borderId="0" applyBorder="0" applyProtection="0"/>
    <xf numFmtId="218" fontId="238" fillId="0" borderId="0"/>
    <xf numFmtId="218" fontId="237" fillId="0" borderId="0" applyBorder="0" applyProtection="0"/>
    <xf numFmtId="218" fontId="236" fillId="0" borderId="0"/>
    <xf numFmtId="218" fontId="122" fillId="0" borderId="0" applyBorder="0" applyProtection="0"/>
    <xf numFmtId="218" fontId="78" fillId="0" borderId="0"/>
    <xf numFmtId="218" fontId="237" fillId="0" borderId="0" applyBorder="0" applyProtection="0"/>
    <xf numFmtId="218" fontId="238" fillId="0" borderId="0"/>
    <xf numFmtId="218" fontId="237" fillId="0" borderId="0" applyBorder="0" applyProtection="0"/>
    <xf numFmtId="218" fontId="239" fillId="0" borderId="0" applyNumberFormat="0" applyBorder="0" applyAlignment="0"/>
    <xf numFmtId="218" fontId="240" fillId="0" borderId="0" applyNumberFormat="0" applyBorder="0" applyAlignment="0"/>
    <xf numFmtId="218" fontId="241" fillId="0" borderId="0" applyNumberFormat="0" applyBorder="0" applyAlignment="0"/>
    <xf numFmtId="218" fontId="241" fillId="0" borderId="0" applyNumberFormat="0" applyBorder="0" applyAlignment="0"/>
    <xf numFmtId="0" fontId="242" fillId="0" borderId="0" applyBorder="0" applyProtection="0"/>
    <xf numFmtId="214" fontId="81" fillId="0" borderId="0"/>
    <xf numFmtId="218" fontId="242" fillId="0" borderId="0" applyBorder="0" applyProtection="0"/>
    <xf numFmtId="9" fontId="243" fillId="0" borderId="0" applyBorder="0" applyProtection="0"/>
    <xf numFmtId="0" fontId="244" fillId="0" borderId="0"/>
    <xf numFmtId="225" fontId="245" fillId="0" borderId="0" applyBorder="0" applyProtection="0"/>
    <xf numFmtId="218" fontId="246" fillId="0" borderId="0" applyNumberFormat="0" applyFill="0" applyBorder="0" applyAlignment="0" applyProtection="0"/>
    <xf numFmtId="218" fontId="247" fillId="0" borderId="89" applyNumberFormat="0" applyFill="0" applyAlignment="0" applyProtection="0"/>
    <xf numFmtId="218" fontId="150" fillId="0" borderId="89" applyNumberFormat="0" applyFill="0" applyProtection="0">
      <alignment horizontal="center" vertical="top"/>
    </xf>
    <xf numFmtId="218" fontId="248" fillId="0" borderId="0" applyNumberFormat="0" applyFill="0" applyBorder="0" applyAlignment="0" applyProtection="0"/>
    <xf numFmtId="0" fontId="155" fillId="107" borderId="75" applyNumberFormat="0" applyProtection="0">
      <alignment horizontal="center" vertical="top"/>
    </xf>
    <xf numFmtId="218" fontId="155" fillId="107" borderId="75" applyNumberFormat="0" applyProtection="0">
      <alignment horizontal="center" vertical="top"/>
    </xf>
    <xf numFmtId="0" fontId="69" fillId="120" borderId="75" applyNumberFormat="0" applyAlignment="0" applyProtection="0"/>
    <xf numFmtId="0" fontId="69" fillId="107" borderId="75" applyNumberFormat="0" applyAlignment="0" applyProtection="0"/>
    <xf numFmtId="218" fontId="69" fillId="107" borderId="75" applyNumberFormat="0" applyAlignment="0" applyProtection="0"/>
    <xf numFmtId="0" fontId="69" fillId="120" borderId="75" applyNumberFormat="0" applyAlignment="0" applyProtection="0"/>
    <xf numFmtId="0" fontId="69" fillId="120" borderId="75" applyNumberFormat="0" applyAlignment="0" applyProtection="0"/>
    <xf numFmtId="218" fontId="249" fillId="143" borderId="148" applyNumberFormat="0" applyAlignment="0" applyProtection="0"/>
    <xf numFmtId="218" fontId="155" fillId="143" borderId="148" applyNumberFormat="0" applyAlignment="0" applyProtection="0"/>
    <xf numFmtId="218" fontId="249" fillId="6" borderId="4" applyNumberFormat="0" applyAlignment="0" applyProtection="0"/>
    <xf numFmtId="218" fontId="155" fillId="121" borderId="75" applyNumberFormat="0" applyAlignment="0" applyProtection="0"/>
    <xf numFmtId="0" fontId="157" fillId="0" borderId="0" applyNumberFormat="0" applyFill="0" applyBorder="0" applyProtection="0">
      <alignment horizontal="center" vertical="top"/>
    </xf>
    <xf numFmtId="0" fontId="250" fillId="0" borderId="0" applyNumberFormat="0" applyFill="0" applyBorder="0" applyAlignment="0" applyProtection="0"/>
    <xf numFmtId="218" fontId="250" fillId="0" borderId="0" applyNumberFormat="0" applyFill="0" applyBorder="0" applyAlignment="0" applyProtection="0"/>
    <xf numFmtId="218" fontId="157" fillId="0" borderId="0" applyNumberFormat="0" applyFill="0" applyBorder="0" applyAlignment="0" applyProtection="0"/>
    <xf numFmtId="218" fontId="250" fillId="0" borderId="0" applyNumberFormat="0" applyFill="0" applyBorder="0" applyAlignment="0" applyProtection="0"/>
    <xf numFmtId="218" fontId="157" fillId="0" borderId="0" applyNumberFormat="0" applyFill="0" applyBorder="0" applyAlignment="0" applyProtection="0"/>
    <xf numFmtId="0" fontId="158" fillId="0" borderId="0" applyNumberFormat="0" applyFill="0" applyBorder="0" applyProtection="0">
      <alignment horizontal="center" vertical="top"/>
    </xf>
    <xf numFmtId="0" fontId="251" fillId="0" borderId="0" applyNumberFormat="0" applyFill="0" applyBorder="0" applyAlignment="0" applyProtection="0"/>
    <xf numFmtId="218" fontId="251" fillId="0" borderId="0" applyNumberFormat="0" applyFill="0" applyBorder="0" applyAlignment="0" applyProtection="0"/>
    <xf numFmtId="218" fontId="251" fillId="0" borderId="0" applyNumberFormat="0" applyFill="0" applyBorder="0" applyAlignment="0" applyProtection="0"/>
    <xf numFmtId="218" fontId="252" fillId="0" borderId="0" applyNumberFormat="0" applyFill="0" applyBorder="0" applyAlignment="0" applyProtection="0"/>
    <xf numFmtId="218" fontId="158" fillId="0" borderId="0" applyNumberForma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65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18" fontId="65" fillId="0" borderId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65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218" fontId="65" fillId="0" borderId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6" fontId="20" fillId="0" borderId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6" fontId="20" fillId="0" borderId="0" applyFill="0" applyBorder="0" applyAlignment="0" applyProtection="0"/>
    <xf numFmtId="43" fontId="2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3" fillId="0" borderId="0" applyFont="0" applyFill="0" applyBorder="0" applyAlignment="0" applyProtection="0"/>
    <xf numFmtId="43" fontId="25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6" fontId="20" fillId="0" borderId="0" applyFill="0" applyBorder="0" applyAlignment="0" applyProtection="0"/>
    <xf numFmtId="43" fontId="47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79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7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221" fontId="203" fillId="0" borderId="0" applyFont="0" applyBorder="0" applyProtection="0"/>
    <xf numFmtId="43" fontId="57" fillId="0" borderId="0" applyFont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43" fontId="2" fillId="0" borderId="0" applyFont="0" applyFill="0" applyBorder="0" applyAlignment="0" applyProtection="0"/>
    <xf numFmtId="172" fontId="57" fillId="0" borderId="0" applyBorder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5" fontId="76" fillId="0" borderId="0" applyFill="0" applyBorder="0" applyAlignment="0" applyProtection="0"/>
    <xf numFmtId="5" fontId="76" fillId="0" borderId="0" applyFill="0" applyBorder="0" applyAlignment="0" applyProtection="0"/>
    <xf numFmtId="43" fontId="4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169" fontId="255" fillId="0" borderId="0" applyFill="0" applyBorder="0" applyAlignment="0" applyProtection="0"/>
    <xf numFmtId="43" fontId="76" fillId="0" borderId="0" applyFont="0" applyFill="0" applyBorder="0" applyAlignment="0" applyProtection="0"/>
    <xf numFmtId="169" fontId="255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5" fontId="76" fillId="0" borderId="0" applyFill="0" applyBorder="0" applyAlignment="0" applyProtection="0"/>
    <xf numFmtId="5" fontId="76" fillId="0" borderId="0" applyFill="0" applyBorder="0" applyAlignment="0" applyProtection="0"/>
    <xf numFmtId="226" fontId="224" fillId="0" borderId="0" applyBorder="0" applyProtection="0"/>
    <xf numFmtId="174" fontId="57" fillId="0" borderId="0" applyFill="0" applyBorder="0" applyAlignment="0" applyProtection="0"/>
    <xf numFmtId="221" fontId="203" fillId="0" borderId="0" applyFont="0" applyBorder="0" applyProtection="0"/>
    <xf numFmtId="218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ill="0" applyBorder="0" applyAlignment="0" applyProtection="0"/>
    <xf numFmtId="43" fontId="20" fillId="0" borderId="0" applyFill="0" applyBorder="0" applyAlignment="0" applyProtection="0"/>
    <xf numFmtId="173" fontId="83" fillId="0" borderId="0" applyFill="0" applyBorder="0" applyAlignment="0" applyProtection="0"/>
    <xf numFmtId="173" fontId="83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220" fontId="5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42" fillId="0" borderId="0" applyFill="0" applyBorder="0" applyAlignment="0" applyProtection="0"/>
    <xf numFmtId="218" fontId="42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5" fontId="76" fillId="0" borderId="0" applyFill="0" applyBorder="0" applyAlignment="0" applyProtection="0"/>
    <xf numFmtId="5" fontId="76" fillId="0" borderId="0" applyFill="0" applyBorder="0" applyAlignment="0" applyProtection="0"/>
    <xf numFmtId="218" fontId="2" fillId="0" borderId="0" applyFont="0" applyFill="0" applyBorder="0" applyAlignment="0" applyProtection="0"/>
    <xf numFmtId="43" fontId="177" fillId="0" borderId="0" applyFont="0" applyFill="0" applyBorder="0" applyAlignment="0" applyProtection="0"/>
    <xf numFmtId="172" fontId="83" fillId="0" borderId="0" applyFill="0" applyBorder="0" applyAlignment="0" applyProtection="0"/>
    <xf numFmtId="172" fontId="83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56" fillId="0" borderId="0" applyFill="0" applyBorder="0" applyAlignment="0" applyProtection="0"/>
    <xf numFmtId="43" fontId="42" fillId="0" borderId="0" applyFont="0" applyFill="0" applyBorder="0" applyAlignment="0" applyProtection="0"/>
    <xf numFmtId="43" fontId="57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83" fillId="0" borderId="0" applyFill="0" applyBorder="0" applyAlignment="0" applyProtection="0"/>
    <xf numFmtId="173" fontId="83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76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172" fontId="76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7" fillId="0" borderId="0"/>
    <xf numFmtId="43" fontId="7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57" fillId="0" borderId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79" fillId="0" borderId="0" applyFill="0" applyBorder="0" applyAlignment="0" applyProtection="0"/>
    <xf numFmtId="43" fontId="42" fillId="0" borderId="0" applyFont="0" applyFill="0" applyBorder="0" applyAlignment="0" applyProtection="0"/>
    <xf numFmtId="0" fontId="79" fillId="0" borderId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41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218" fontId="65" fillId="0" borderId="0" applyFill="0" applyBorder="0" applyAlignment="0" applyProtection="0"/>
    <xf numFmtId="167" fontId="75" fillId="0" borderId="0" applyFont="0" applyFill="0" applyBorder="0" applyAlignment="0" applyProtection="0"/>
    <xf numFmtId="172" fontId="76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2" fontId="76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218" fontId="65" fillId="0" borderId="0" applyFill="0" applyBorder="0" applyAlignment="0" applyProtection="0"/>
    <xf numFmtId="43" fontId="2" fillId="0" borderId="0" applyFont="0" applyFill="0" applyBorder="0" applyAlignment="0" applyProtection="0"/>
    <xf numFmtId="172" fontId="76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2" fontId="76" fillId="0" borderId="0" applyFill="0" applyBorder="0" applyAlignment="0" applyProtection="0"/>
    <xf numFmtId="43" fontId="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4" fontId="177" fillId="0" borderId="0" applyFont="0" applyFill="0" applyBorder="0" applyAlignment="0" applyProtection="0"/>
    <xf numFmtId="227" fontId="83" fillId="0" borderId="0" applyFill="0" applyBorder="0" applyAlignment="0" applyProtection="0"/>
    <xf numFmtId="227" fontId="83" fillId="0" borderId="0" applyFill="0" applyBorder="0" applyAlignment="0" applyProtection="0"/>
    <xf numFmtId="0" fontId="147" fillId="0" borderId="0" applyNumberFormat="0" applyFill="0" applyBorder="0" applyProtection="0">
      <alignment horizontal="center" vertical="top"/>
    </xf>
    <xf numFmtId="0" fontId="257" fillId="0" borderId="0" applyNumberFormat="0" applyFill="0" applyBorder="0" applyAlignment="0" applyProtection="0"/>
    <xf numFmtId="218" fontId="257" fillId="0" borderId="0" applyNumberFormat="0" applyFill="0" applyBorder="0" applyAlignment="0" applyProtection="0"/>
    <xf numFmtId="218" fontId="258" fillId="0" borderId="0" applyNumberFormat="0" applyFill="0" applyBorder="0" applyAlignment="0" applyProtection="0"/>
    <xf numFmtId="218" fontId="257" fillId="0" borderId="0" applyNumberFormat="0" applyFill="0" applyBorder="0" applyAlignment="0" applyProtection="0"/>
    <xf numFmtId="218" fontId="258" fillId="0" borderId="0" applyNumberFormat="0" applyFill="0" applyBorder="0" applyAlignment="0" applyProtection="0"/>
    <xf numFmtId="218" fontId="4" fillId="0" borderId="0" applyNumberFormat="0" applyFill="0" applyBorder="0" applyAlignment="0" applyProtection="0"/>
    <xf numFmtId="218" fontId="147" fillId="0" borderId="0" applyNumberFormat="0" applyFill="0" applyBorder="0" applyAlignment="0" applyProtection="0"/>
    <xf numFmtId="0" fontId="160" fillId="109" borderId="76" applyNumberFormat="0" applyProtection="0">
      <alignment horizontal="center" vertical="top"/>
    </xf>
    <xf numFmtId="0" fontId="72" fillId="109" borderId="76" applyNumberFormat="0" applyAlignment="0" applyProtection="0"/>
    <xf numFmtId="218" fontId="72" fillId="109" borderId="76" applyNumberFormat="0" applyAlignment="0" applyProtection="0"/>
    <xf numFmtId="0" fontId="259" fillId="7" borderId="7" applyNumberFormat="0" applyAlignment="0" applyProtection="0"/>
    <xf numFmtId="218" fontId="259" fillId="7" borderId="7" applyNumberFormat="0" applyAlignment="0" applyProtection="0"/>
    <xf numFmtId="218" fontId="160" fillId="122" borderId="76" applyNumberFormat="0" applyAlignment="0" applyProtection="0"/>
    <xf numFmtId="218" fontId="160" fillId="109" borderId="76" applyNumberFormat="0" applyProtection="0">
      <alignment horizontal="center" vertical="top"/>
    </xf>
    <xf numFmtId="0" fontId="161" fillId="0" borderId="83" applyNumberFormat="0" applyFill="0" applyProtection="0">
      <alignment horizontal="center" vertical="top"/>
    </xf>
    <xf numFmtId="0" fontId="260" fillId="0" borderId="6" applyNumberFormat="0" applyFill="0" applyAlignment="0" applyProtection="0"/>
    <xf numFmtId="218" fontId="260" fillId="0" borderId="6" applyNumberFormat="0" applyFill="0" applyAlignment="0" applyProtection="0"/>
    <xf numFmtId="218" fontId="161" fillId="0" borderId="83" applyNumberFormat="0" applyFill="0" applyAlignment="0" applyProtection="0"/>
    <xf numFmtId="218" fontId="260" fillId="0" borderId="6" applyNumberFormat="0" applyFill="0" applyAlignment="0" applyProtection="0"/>
    <xf numFmtId="218" fontId="161" fillId="0" borderId="83" applyNumberFormat="0" applyFill="0" applyAlignment="0" applyProtection="0"/>
    <xf numFmtId="0" fontId="162" fillId="72" borderId="0" applyNumberFormat="0" applyBorder="0" applyProtection="0">
      <alignment horizontal="center" vertical="top"/>
    </xf>
    <xf numFmtId="0" fontId="90" fillId="72" borderId="0" applyNumberFormat="0" applyBorder="0" applyAlignment="0" applyProtection="0"/>
    <xf numFmtId="218" fontId="90" fillId="72" borderId="0" applyNumberFormat="0" applyBorder="0" applyAlignment="0" applyProtection="0"/>
    <xf numFmtId="0" fontId="261" fillId="68" borderId="0" applyNumberFormat="0" applyBorder="0" applyAlignment="0" applyProtection="0"/>
    <xf numFmtId="218" fontId="261" fillId="68" borderId="0" applyNumberFormat="0" applyBorder="0" applyAlignment="0" applyProtection="0"/>
    <xf numFmtId="218" fontId="162" fillId="68" borderId="0" applyNumberFormat="0" applyBorder="0" applyAlignment="0" applyProtection="0"/>
    <xf numFmtId="218" fontId="261" fillId="2" borderId="0" applyNumberFormat="0" applyBorder="0" applyAlignment="0" applyProtection="0"/>
    <xf numFmtId="218" fontId="162" fillId="73" borderId="0" applyNumberFormat="0" applyBorder="0" applyAlignment="0" applyProtection="0"/>
    <xf numFmtId="0" fontId="76" fillId="0" borderId="0"/>
    <xf numFmtId="218" fontId="76" fillId="0" borderId="0"/>
    <xf numFmtId="218" fontId="57" fillId="0" borderId="0"/>
    <xf numFmtId="218" fontId="256" fillId="0" borderId="0"/>
    <xf numFmtId="0" fontId="57" fillId="0" borderId="0"/>
    <xf numFmtId="218" fontId="57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20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218" fontId="57" fillId="0" borderId="0"/>
    <xf numFmtId="218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42" fillId="0" borderId="0"/>
    <xf numFmtId="218" fontId="42" fillId="0" borderId="0"/>
    <xf numFmtId="218" fontId="20" fillId="0" borderId="0"/>
    <xf numFmtId="218" fontId="2" fillId="0" borderId="0"/>
    <xf numFmtId="218" fontId="20" fillId="0" borderId="0"/>
    <xf numFmtId="0" fontId="20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81" fillId="0" borderId="0"/>
    <xf numFmtId="218" fontId="81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2" fillId="0" borderId="0"/>
    <xf numFmtId="218" fontId="57" fillId="0" borderId="0"/>
    <xf numFmtId="218" fontId="42" fillId="0" borderId="0"/>
    <xf numFmtId="0" fontId="2" fillId="0" borderId="0"/>
    <xf numFmtId="0" fontId="2" fillId="0" borderId="0"/>
    <xf numFmtId="218" fontId="42" fillId="0" borderId="0"/>
    <xf numFmtId="0" fontId="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218" fontId="2" fillId="0" borderId="0"/>
    <xf numFmtId="218" fontId="57" fillId="0" borderId="0"/>
    <xf numFmtId="0" fontId="42" fillId="0" borderId="0"/>
    <xf numFmtId="218" fontId="262" fillId="0" borderId="0"/>
    <xf numFmtId="218" fontId="57" fillId="0" borderId="0"/>
    <xf numFmtId="218" fontId="256" fillId="0" borderId="0"/>
    <xf numFmtId="0" fontId="75" fillId="0" borderId="0"/>
    <xf numFmtId="218" fontId="199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42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0" fontId="81" fillId="0" borderId="0"/>
    <xf numFmtId="218" fontId="81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20" fillId="0" borderId="0"/>
    <xf numFmtId="0" fontId="201" fillId="0" borderId="0" applyBorder="0"/>
    <xf numFmtId="218" fontId="201" fillId="0" borderId="0" applyBorder="0"/>
    <xf numFmtId="0" fontId="2" fillId="0" borderId="0"/>
    <xf numFmtId="218" fontId="20" fillId="0" borderId="0"/>
    <xf numFmtId="0" fontId="2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0" fontId="2" fillId="0" borderId="0"/>
    <xf numFmtId="218" fontId="2" fillId="0" borderId="0"/>
    <xf numFmtId="218" fontId="57" fillId="0" borderId="0"/>
    <xf numFmtId="218" fontId="20" fillId="0" borderId="0"/>
    <xf numFmtId="0" fontId="76" fillId="0" borderId="0"/>
    <xf numFmtId="218" fontId="20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76" fillId="0" borderId="0"/>
    <xf numFmtId="218" fontId="76" fillId="0" borderId="0"/>
    <xf numFmtId="0" fontId="76" fillId="0" borderId="0"/>
    <xf numFmtId="0" fontId="20" fillId="0" borderId="0"/>
    <xf numFmtId="218" fontId="42" fillId="0" borderId="0"/>
    <xf numFmtId="0" fontId="57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2" fillId="0" borderId="0"/>
    <xf numFmtId="218" fontId="2" fillId="0" borderId="0"/>
    <xf numFmtId="218" fontId="57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42" fillId="0" borderId="0"/>
    <xf numFmtId="218" fontId="42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201" fillId="0" borderId="0"/>
    <xf numFmtId="218" fontId="201" fillId="0" borderId="0"/>
    <xf numFmtId="0" fontId="2" fillId="0" borderId="0"/>
    <xf numFmtId="0" fontId="2" fillId="0" borderId="0"/>
    <xf numFmtId="0" fontId="2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218" fontId="177" fillId="0" borderId="0"/>
    <xf numFmtId="0" fontId="20" fillId="0" borderId="0"/>
    <xf numFmtId="218" fontId="76" fillId="0" borderId="0"/>
    <xf numFmtId="0" fontId="57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42" fillId="0" borderId="0"/>
    <xf numFmtId="218" fontId="42" fillId="0" borderId="0"/>
    <xf numFmtId="0" fontId="20" fillId="0" borderId="0"/>
    <xf numFmtId="0" fontId="42" fillId="0" borderId="0"/>
    <xf numFmtId="218" fontId="42" fillId="0" borderId="0"/>
    <xf numFmtId="0" fontId="76" fillId="0" borderId="0"/>
    <xf numFmtId="218" fontId="76" fillId="0" borderId="0"/>
    <xf numFmtId="0" fontId="2" fillId="0" borderId="0"/>
    <xf numFmtId="0" fontId="2" fillId="0" borderId="0"/>
    <xf numFmtId="0" fontId="2" fillId="0" borderId="0"/>
    <xf numFmtId="218" fontId="2" fillId="0" borderId="0"/>
    <xf numFmtId="218" fontId="2" fillId="0" borderId="0"/>
    <xf numFmtId="0" fontId="2" fillId="0" borderId="0"/>
    <xf numFmtId="0" fontId="2" fillId="0" borderId="0"/>
    <xf numFmtId="218" fontId="2" fillId="0" borderId="0"/>
    <xf numFmtId="218" fontId="2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218" fontId="76" fillId="0" borderId="0"/>
    <xf numFmtId="0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263" fillId="0" borderId="0"/>
    <xf numFmtId="218" fontId="263" fillId="0" borderId="0"/>
    <xf numFmtId="0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218" fontId="76" fillId="0" borderId="0"/>
    <xf numFmtId="0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218" fontId="76" fillId="0" borderId="0"/>
    <xf numFmtId="0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218" fontId="76" fillId="0" borderId="0"/>
    <xf numFmtId="0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0" fontId="76" fillId="0" borderId="0"/>
    <xf numFmtId="218" fontId="76" fillId="0" borderId="0"/>
    <xf numFmtId="218" fontId="76" fillId="0" borderId="0"/>
    <xf numFmtId="0" fontId="2" fillId="0" borderId="0"/>
    <xf numFmtId="0" fontId="2" fillId="0" borderId="0"/>
    <xf numFmtId="0" fontId="57" fillId="0" borderId="0"/>
    <xf numFmtId="0" fontId="244" fillId="0" borderId="0"/>
    <xf numFmtId="0" fontId="244" fillId="0" borderId="0"/>
    <xf numFmtId="218" fontId="244" fillId="0" borderId="0"/>
    <xf numFmtId="218" fontId="244" fillId="0" borderId="0"/>
    <xf numFmtId="0" fontId="42" fillId="0" borderId="0"/>
    <xf numFmtId="218" fontId="42" fillId="0" borderId="0"/>
    <xf numFmtId="0" fontId="184" fillId="0" borderId="0"/>
    <xf numFmtId="218" fontId="184" fillId="0" borderId="0"/>
    <xf numFmtId="218" fontId="184" fillId="0" borderId="0"/>
    <xf numFmtId="218" fontId="60" fillId="0" borderId="0"/>
    <xf numFmtId="218" fontId="41" fillId="0" borderId="0"/>
    <xf numFmtId="0" fontId="229" fillId="0" borderId="0"/>
    <xf numFmtId="218" fontId="229" fillId="0" borderId="0"/>
    <xf numFmtId="0" fontId="20" fillId="0" borderId="0"/>
    <xf numFmtId="0" fontId="20" fillId="0" borderId="0"/>
    <xf numFmtId="0" fontId="76" fillId="0" borderId="0"/>
    <xf numFmtId="218" fontId="76" fillId="0" borderId="0"/>
    <xf numFmtId="218" fontId="20" fillId="0" borderId="0"/>
    <xf numFmtId="0" fontId="75" fillId="0" borderId="0"/>
    <xf numFmtId="0" fontId="57" fillId="0" borderId="0"/>
    <xf numFmtId="218" fontId="57" fillId="0" borderId="0"/>
    <xf numFmtId="218" fontId="235" fillId="0" borderId="0"/>
    <xf numFmtId="0" fontId="58" fillId="0" borderId="0"/>
    <xf numFmtId="0" fontId="47" fillId="0" borderId="0"/>
    <xf numFmtId="218" fontId="47" fillId="0" borderId="0"/>
    <xf numFmtId="0" fontId="2" fillId="0" borderId="0"/>
    <xf numFmtId="218" fontId="177" fillId="0" borderId="0"/>
    <xf numFmtId="0" fontId="2" fillId="0" borderId="0"/>
    <xf numFmtId="0" fontId="59" fillId="0" borderId="0"/>
    <xf numFmtId="218" fontId="177" fillId="0" borderId="0"/>
    <xf numFmtId="0" fontId="57" fillId="0" borderId="0"/>
    <xf numFmtId="218" fontId="47" fillId="0" borderId="0"/>
    <xf numFmtId="218" fontId="20" fillId="0" borderId="0"/>
    <xf numFmtId="0" fontId="57" fillId="0" borderId="0"/>
    <xf numFmtId="218" fontId="20" fillId="0" borderId="0"/>
    <xf numFmtId="0" fontId="164" fillId="142" borderId="75" applyNumberFormat="0" applyProtection="0">
      <alignment horizontal="center" vertical="top"/>
    </xf>
    <xf numFmtId="218" fontId="164" fillId="142" borderId="75" applyNumberFormat="0" applyProtection="0">
      <alignment horizontal="center" vertical="top"/>
    </xf>
    <xf numFmtId="0" fontId="109" fillId="80" borderId="75" applyNumberFormat="0" applyAlignment="0" applyProtection="0"/>
    <xf numFmtId="0" fontId="109" fillId="142" borderId="75" applyNumberFormat="0" applyAlignment="0" applyProtection="0"/>
    <xf numFmtId="218" fontId="109" fillId="142" borderId="75" applyNumberFormat="0" applyAlignment="0" applyProtection="0"/>
    <xf numFmtId="0" fontId="109" fillId="80" borderId="75" applyNumberFormat="0" applyAlignment="0" applyProtection="0"/>
    <xf numFmtId="0" fontId="109" fillId="80" borderId="75" applyNumberFormat="0" applyAlignment="0" applyProtection="0"/>
    <xf numFmtId="218" fontId="264" fillId="5" borderId="148" applyNumberFormat="0" applyAlignment="0" applyProtection="0"/>
    <xf numFmtId="218" fontId="264" fillId="82" borderId="148" applyNumberFormat="0" applyAlignment="0" applyProtection="0"/>
    <xf numFmtId="218" fontId="265" fillId="5" borderId="4" applyNumberFormat="0" applyAlignment="0" applyProtection="0"/>
    <xf numFmtId="218" fontId="164" fillId="82" borderId="75" applyNumberFormat="0" applyAlignment="0" applyProtection="0"/>
    <xf numFmtId="0" fontId="166" fillId="132" borderId="0" applyNumberFormat="0" applyBorder="0" applyProtection="0">
      <alignment horizontal="center" vertical="top"/>
    </xf>
    <xf numFmtId="0" fontId="166" fillId="151" borderId="0" applyNumberFormat="0" applyBorder="0" applyProtection="0">
      <alignment horizontal="center" vertical="top"/>
    </xf>
    <xf numFmtId="218" fontId="166" fillId="151" borderId="0" applyNumberFormat="0" applyBorder="0" applyProtection="0">
      <alignment horizontal="center" vertical="top"/>
    </xf>
    <xf numFmtId="0" fontId="115" fillId="151" borderId="0" applyNumberFormat="0" applyBorder="0" applyAlignment="0" applyProtection="0"/>
    <xf numFmtId="218" fontId="115" fillId="151" borderId="0" applyNumberFormat="0" applyBorder="0" applyAlignment="0" applyProtection="0"/>
    <xf numFmtId="0" fontId="115" fillId="132" borderId="0" applyNumberFormat="0" applyBorder="0" applyAlignment="0" applyProtection="0"/>
    <xf numFmtId="0" fontId="266" fillId="4" borderId="0" applyNumberFormat="0" applyBorder="0" applyAlignment="0" applyProtection="0"/>
    <xf numFmtId="218" fontId="266" fillId="4" borderId="0" applyNumberFormat="0" applyBorder="0" applyAlignment="0" applyProtection="0"/>
    <xf numFmtId="218" fontId="266" fillId="133" borderId="0" applyNumberFormat="0" applyBorder="0" applyAlignment="0" applyProtection="0"/>
    <xf numFmtId="218" fontId="267" fillId="4" borderId="0" applyNumberFormat="0" applyBorder="0" applyAlignment="0" applyProtection="0"/>
    <xf numFmtId="218" fontId="166" fillId="133" borderId="0" applyNumberFormat="0" applyBorder="0" applyAlignment="0" applyProtection="0"/>
    <xf numFmtId="9" fontId="42" fillId="0" borderId="0" applyFill="0" applyBorder="0" applyAlignment="0" applyProtection="0"/>
    <xf numFmtId="9" fontId="42" fillId="0" borderId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18" fontId="268" fillId="0" borderId="9" applyNumberFormat="0" applyFill="0" applyAlignment="0" applyProtection="0"/>
    <xf numFmtId="218" fontId="167" fillId="0" borderId="89" applyNumberFormat="0" applyFill="0" applyAlignment="0" applyProtection="0"/>
    <xf numFmtId="218" fontId="268" fillId="0" borderId="9" applyNumberFormat="0" applyFill="0" applyAlignment="0" applyProtection="0"/>
    <xf numFmtId="218" fontId="167" fillId="0" borderId="89" applyNumberFormat="0" applyFill="0" applyAlignment="0" applyProtection="0"/>
    <xf numFmtId="0" fontId="170" fillId="69" borderId="0" applyNumberFormat="0" applyBorder="0" applyProtection="0">
      <alignment horizontal="center" vertical="top"/>
    </xf>
    <xf numFmtId="0" fontId="66" fillId="69" borderId="0" applyNumberFormat="0" applyBorder="0" applyAlignment="0" applyProtection="0"/>
    <xf numFmtId="218" fontId="66" fillId="69" borderId="0" applyNumberFormat="0" applyBorder="0" applyAlignment="0" applyProtection="0"/>
    <xf numFmtId="0" fontId="269" fillId="76" borderId="0" applyNumberFormat="0" applyBorder="0" applyAlignment="0" applyProtection="0"/>
    <xf numFmtId="218" fontId="269" fillId="76" borderId="0" applyNumberFormat="0" applyBorder="0" applyAlignment="0" applyProtection="0"/>
    <xf numFmtId="218" fontId="170" fillId="76" borderId="0" applyNumberFormat="0" applyBorder="0" applyAlignment="0" applyProtection="0"/>
    <xf numFmtId="218" fontId="269" fillId="3" borderId="0" applyNumberFormat="0" applyBorder="0" applyAlignment="0" applyProtection="0"/>
    <xf numFmtId="218" fontId="170" fillId="71" borderId="0" applyNumberFormat="0" applyBorder="0" applyAlignment="0" applyProtection="0"/>
    <xf numFmtId="0" fontId="64" fillId="102" borderId="0" applyNumberFormat="0" applyBorder="0" applyProtection="0">
      <alignment horizontal="center" vertical="top"/>
    </xf>
    <xf numFmtId="0" fontId="61" fillId="102" borderId="0" applyNumberFormat="0" applyBorder="0" applyAlignment="0" applyProtection="0"/>
    <xf numFmtId="218" fontId="61" fillId="102" borderId="0" applyNumberFormat="0" applyBorder="0" applyAlignment="0" applyProtection="0"/>
    <xf numFmtId="0" fontId="193" fillId="9" borderId="0" applyNumberFormat="0" applyBorder="0" applyAlignment="0" applyProtection="0"/>
    <xf numFmtId="218" fontId="193" fillId="9" borderId="0" applyNumberFormat="0" applyBorder="0" applyAlignment="0" applyProtection="0"/>
    <xf numFmtId="218" fontId="64" fillId="103" borderId="0" applyNumberFormat="0" applyBorder="0" applyAlignment="0" applyProtection="0"/>
    <xf numFmtId="218" fontId="64" fillId="102" borderId="0" applyNumberFormat="0" applyBorder="0" applyProtection="0">
      <alignment horizontal="center" vertical="top"/>
    </xf>
    <xf numFmtId="0" fontId="64" fillId="111" borderId="0" applyNumberFormat="0" applyBorder="0" applyProtection="0">
      <alignment horizontal="center" vertical="top"/>
    </xf>
    <xf numFmtId="0" fontId="61" fillId="111" borderId="0" applyNumberFormat="0" applyBorder="0" applyAlignment="0" applyProtection="0"/>
    <xf numFmtId="218" fontId="61" fillId="111" borderId="0" applyNumberFormat="0" applyBorder="0" applyAlignment="0" applyProtection="0"/>
    <xf numFmtId="0" fontId="193" fillId="146" borderId="0" applyNumberFormat="0" applyBorder="0" applyAlignment="0" applyProtection="0"/>
    <xf numFmtId="218" fontId="193" fillId="146" borderId="0" applyNumberFormat="0" applyBorder="0" applyAlignment="0" applyProtection="0"/>
    <xf numFmtId="218" fontId="64" fillId="146" borderId="0" applyNumberFormat="0" applyBorder="0" applyAlignment="0" applyProtection="0"/>
    <xf numFmtId="218" fontId="193" fillId="13" borderId="0" applyNumberFormat="0" applyBorder="0" applyAlignment="0" applyProtection="0"/>
    <xf numFmtId="218" fontId="64" fillId="112" borderId="0" applyNumberFormat="0" applyBorder="0" applyAlignment="0" applyProtection="0"/>
    <xf numFmtId="0" fontId="64" fillId="114" borderId="0" applyNumberFormat="0" applyBorder="0" applyProtection="0">
      <alignment horizontal="center" vertical="top"/>
    </xf>
    <xf numFmtId="0" fontId="64" fillId="148" borderId="0" applyNumberFormat="0" applyBorder="0" applyProtection="0">
      <alignment horizontal="center" vertical="top"/>
    </xf>
    <xf numFmtId="218" fontId="64" fillId="148" borderId="0" applyNumberFormat="0" applyBorder="0" applyProtection="0">
      <alignment horizontal="center" vertical="top"/>
    </xf>
    <xf numFmtId="0" fontId="61" fillId="148" borderId="0" applyNumberFormat="0" applyBorder="0" applyAlignment="0" applyProtection="0"/>
    <xf numFmtId="218" fontId="61" fillId="148" borderId="0" applyNumberFormat="0" applyBorder="0" applyAlignment="0" applyProtection="0"/>
    <xf numFmtId="0" fontId="61" fillId="114" borderId="0" applyNumberFormat="0" applyBorder="0" applyAlignment="0" applyProtection="0"/>
    <xf numFmtId="0" fontId="193" fillId="147" borderId="0" applyNumberFormat="0" applyBorder="0" applyAlignment="0" applyProtection="0"/>
    <xf numFmtId="218" fontId="193" fillId="147" borderId="0" applyNumberFormat="0" applyBorder="0" applyAlignment="0" applyProtection="0"/>
    <xf numFmtId="218" fontId="64" fillId="147" borderId="0" applyNumberFormat="0" applyBorder="0" applyAlignment="0" applyProtection="0"/>
    <xf numFmtId="218" fontId="193" fillId="17" borderId="0" applyNumberFormat="0" applyBorder="0" applyAlignment="0" applyProtection="0"/>
    <xf numFmtId="218" fontId="64" fillId="115" borderId="0" applyNumberFormat="0" applyBorder="0" applyAlignment="0" applyProtection="0"/>
    <xf numFmtId="0" fontId="64" fillId="94" borderId="0" applyNumberFormat="0" applyBorder="0" applyProtection="0">
      <alignment horizontal="center" vertical="top"/>
    </xf>
    <xf numFmtId="0" fontId="61" fillId="94" borderId="0" applyNumberFormat="0" applyBorder="0" applyAlignment="0" applyProtection="0"/>
    <xf numFmtId="218" fontId="61" fillId="94" borderId="0" applyNumberFormat="0" applyBorder="0" applyAlignment="0" applyProtection="0"/>
    <xf numFmtId="0" fontId="193" fillId="152" borderId="0" applyNumberFormat="0" applyBorder="0" applyAlignment="0" applyProtection="0"/>
    <xf numFmtId="218" fontId="193" fillId="152" borderId="0" applyNumberFormat="0" applyBorder="0" applyAlignment="0" applyProtection="0"/>
    <xf numFmtId="218" fontId="64" fillId="152" borderId="0" applyNumberFormat="0" applyBorder="0" applyAlignment="0" applyProtection="0"/>
    <xf numFmtId="218" fontId="193" fillId="21" borderId="0" applyNumberFormat="0" applyBorder="0" applyAlignment="0" applyProtection="0"/>
    <xf numFmtId="218" fontId="64" fillId="95" borderId="0" applyNumberFormat="0" applyBorder="0" applyAlignment="0" applyProtection="0"/>
    <xf numFmtId="0" fontId="64" fillId="96" borderId="0" applyNumberFormat="0" applyBorder="0" applyProtection="0">
      <alignment horizontal="center" vertical="top"/>
    </xf>
    <xf numFmtId="0" fontId="61" fillId="96" borderId="0" applyNumberFormat="0" applyBorder="0" applyAlignment="0" applyProtection="0"/>
    <xf numFmtId="218" fontId="61" fillId="96" borderId="0" applyNumberFormat="0" applyBorder="0" applyAlignment="0" applyProtection="0"/>
    <xf numFmtId="0" fontId="193" fillId="25" borderId="0" applyNumberFormat="0" applyBorder="0" applyAlignment="0" applyProtection="0"/>
    <xf numFmtId="218" fontId="193" fillId="25" borderId="0" applyNumberFormat="0" applyBorder="0" applyAlignment="0" applyProtection="0"/>
    <xf numFmtId="218" fontId="64" fillId="97" borderId="0" applyNumberFormat="0" applyBorder="0" applyAlignment="0" applyProtection="0"/>
    <xf numFmtId="218" fontId="64" fillId="96" borderId="0" applyNumberFormat="0" applyBorder="0" applyProtection="0">
      <alignment horizontal="center" vertical="top"/>
    </xf>
    <xf numFmtId="0" fontId="64" fillId="118" borderId="0" applyNumberFormat="0" applyBorder="0" applyProtection="0">
      <alignment horizontal="center" vertical="top"/>
    </xf>
    <xf numFmtId="0" fontId="61" fillId="118" borderId="0" applyNumberFormat="0" applyBorder="0" applyAlignment="0" applyProtection="0"/>
    <xf numFmtId="218" fontId="61" fillId="118" borderId="0" applyNumberFormat="0" applyBorder="0" applyAlignment="0" applyProtection="0"/>
    <xf numFmtId="0" fontId="193" fillId="153" borderId="0" applyNumberFormat="0" applyBorder="0" applyAlignment="0" applyProtection="0"/>
    <xf numFmtId="218" fontId="193" fillId="153" borderId="0" applyNumberFormat="0" applyBorder="0" applyAlignment="0" applyProtection="0"/>
    <xf numFmtId="218" fontId="64" fillId="153" borderId="0" applyNumberFormat="0" applyBorder="0" applyAlignment="0" applyProtection="0"/>
    <xf numFmtId="218" fontId="193" fillId="29" borderId="0" applyNumberFormat="0" applyBorder="0" applyAlignment="0" applyProtection="0"/>
    <xf numFmtId="218" fontId="64" fillId="119" borderId="0" applyNumberFormat="0" applyBorder="0" applyAlignment="0" applyProtection="0"/>
    <xf numFmtId="0" fontId="172" fillId="107" borderId="85" applyNumberFormat="0" applyProtection="0">
      <alignment horizontal="center" vertical="top"/>
    </xf>
    <xf numFmtId="218" fontId="172" fillId="107" borderId="85" applyNumberFormat="0" applyProtection="0">
      <alignment horizontal="center" vertical="top"/>
    </xf>
    <xf numFmtId="0" fontId="131" fillId="120" borderId="85" applyNumberFormat="0" applyAlignment="0" applyProtection="0"/>
    <xf numFmtId="0" fontId="131" fillId="107" borderId="85" applyNumberFormat="0" applyAlignment="0" applyProtection="0"/>
    <xf numFmtId="218" fontId="131" fillId="107" borderId="85" applyNumberFormat="0" applyAlignment="0" applyProtection="0"/>
    <xf numFmtId="0" fontId="131" fillId="120" borderId="85" applyNumberFormat="0" applyAlignment="0" applyProtection="0"/>
    <xf numFmtId="0" fontId="131" fillId="120" borderId="85" applyNumberFormat="0" applyAlignment="0" applyProtection="0"/>
    <xf numFmtId="218" fontId="270" fillId="143" borderId="5" applyNumberFormat="0" applyAlignment="0" applyProtection="0"/>
    <xf numFmtId="218" fontId="172" fillId="143" borderId="85" applyNumberFormat="0" applyAlignment="0" applyProtection="0"/>
    <xf numFmtId="218" fontId="270" fillId="6" borderId="5" applyNumberFormat="0" applyAlignment="0" applyProtection="0"/>
    <xf numFmtId="218" fontId="172" fillId="121" borderId="85" applyNumberFormat="0" applyAlignment="0" applyProtection="0"/>
    <xf numFmtId="0" fontId="201" fillId="105" borderId="84" applyNumberFormat="0" applyProtection="0">
      <alignment horizontal="center" vertical="top"/>
    </xf>
    <xf numFmtId="218" fontId="201" fillId="105" borderId="84" applyNumberFormat="0" applyProtection="0">
      <alignment horizontal="center" vertical="top"/>
    </xf>
    <xf numFmtId="0" fontId="57" fillId="105" borderId="84" applyNumberFormat="0" applyAlignment="0" applyProtection="0"/>
    <xf numFmtId="218" fontId="83" fillId="105" borderId="84" applyNumberFormat="0" applyAlignment="0" applyProtection="0"/>
    <xf numFmtId="0" fontId="57" fillId="105" borderId="84" applyNumberFormat="0" applyAlignment="0" applyProtection="0"/>
    <xf numFmtId="0" fontId="57" fillId="105" borderId="84" applyNumberFormat="0" applyAlignment="0" applyProtection="0"/>
    <xf numFmtId="218" fontId="60" fillId="8" borderId="8" applyNumberFormat="0" applyFont="0" applyAlignment="0" applyProtection="0"/>
    <xf numFmtId="218" fontId="60" fillId="134" borderId="84" applyNumberFormat="0" applyFont="0" applyAlignment="0" applyProtection="0"/>
    <xf numFmtId="218" fontId="184" fillId="8" borderId="8" applyNumberFormat="0" applyFont="0" applyAlignment="0" applyProtection="0"/>
    <xf numFmtId="0" fontId="174" fillId="0" borderId="80" applyNumberFormat="0" applyFill="0" applyProtection="0">
      <alignment horizontal="center" vertical="top"/>
    </xf>
    <xf numFmtId="0" fontId="271" fillId="0" borderId="1" applyNumberFormat="0" applyFill="0" applyAlignment="0" applyProtection="0"/>
    <xf numFmtId="218" fontId="271" fillId="0" borderId="1" applyNumberFormat="0" applyFill="0" applyAlignment="0" applyProtection="0"/>
    <xf numFmtId="218" fontId="271" fillId="0" borderId="80" applyNumberFormat="0" applyFill="0" applyAlignment="0" applyProtection="0"/>
    <xf numFmtId="218" fontId="271" fillId="0" borderId="1" applyNumberFormat="0" applyFill="0" applyAlignment="0" applyProtection="0"/>
    <xf numFmtId="218" fontId="271" fillId="0" borderId="80" applyNumberFormat="0" applyFill="0" applyAlignment="0" applyProtection="0"/>
    <xf numFmtId="218" fontId="272" fillId="0" borderId="1" applyNumberFormat="0" applyFill="0" applyAlignment="0" applyProtection="0"/>
    <xf numFmtId="218" fontId="174" fillId="0" borderId="80" applyNumberFormat="0" applyFill="0" applyAlignment="0" applyProtection="0"/>
    <xf numFmtId="0" fontId="175" fillId="0" borderId="81" applyNumberFormat="0" applyFill="0" applyProtection="0">
      <alignment horizontal="center" vertical="top"/>
    </xf>
    <xf numFmtId="0" fontId="273" fillId="0" borderId="149" applyNumberFormat="0" applyFill="0" applyAlignment="0" applyProtection="0"/>
    <xf numFmtId="218" fontId="273" fillId="0" borderId="149" applyNumberFormat="0" applyFill="0" applyAlignment="0" applyProtection="0"/>
    <xf numFmtId="218" fontId="273" fillId="0" borderId="149" applyNumberFormat="0" applyFill="0" applyAlignment="0" applyProtection="0"/>
    <xf numFmtId="218" fontId="274" fillId="0" borderId="2" applyNumberFormat="0" applyFill="0" applyAlignment="0" applyProtection="0"/>
    <xf numFmtId="218" fontId="175" fillId="0" borderId="81" applyNumberFormat="0" applyFill="0" applyAlignment="0" applyProtection="0"/>
    <xf numFmtId="0" fontId="176" fillId="0" borderId="82" applyNumberFormat="0" applyFill="0" applyProtection="0">
      <alignment horizontal="center" vertical="top"/>
    </xf>
    <xf numFmtId="0" fontId="275" fillId="0" borderId="150" applyNumberFormat="0" applyFill="0" applyAlignment="0" applyProtection="0"/>
    <xf numFmtId="218" fontId="275" fillId="0" borderId="150" applyNumberFormat="0" applyFill="0" applyAlignment="0" applyProtection="0"/>
    <xf numFmtId="218" fontId="275" fillId="0" borderId="150" applyNumberFormat="0" applyFill="0" applyAlignment="0" applyProtection="0"/>
    <xf numFmtId="218" fontId="276" fillId="0" borderId="3" applyNumberFormat="0" applyFill="0" applyAlignment="0" applyProtection="0"/>
    <xf numFmtId="218" fontId="176" fillId="0" borderId="151" applyNumberFormat="0" applyFill="0" applyAlignment="0" applyProtection="0"/>
    <xf numFmtId="0" fontId="176" fillId="0" borderId="0" applyNumberFormat="0" applyFill="0" applyBorder="0" applyProtection="0">
      <alignment horizontal="center" vertical="top"/>
    </xf>
    <xf numFmtId="0" fontId="275" fillId="0" borderId="0" applyNumberFormat="0" applyFill="0" applyBorder="0" applyAlignment="0" applyProtection="0"/>
    <xf numFmtId="218" fontId="275" fillId="0" borderId="0" applyNumberFormat="0" applyFill="0" applyBorder="0" applyAlignment="0" applyProtection="0"/>
    <xf numFmtId="218" fontId="275" fillId="0" borderId="0" applyNumberFormat="0" applyFill="0" applyBorder="0" applyAlignment="0" applyProtection="0"/>
    <xf numFmtId="218" fontId="276" fillId="0" borderId="0" applyNumberFormat="0" applyFill="0" applyBorder="0" applyAlignment="0" applyProtection="0"/>
    <xf numFmtId="218" fontId="176" fillId="0" borderId="0" applyNumberFormat="0" applyFill="0" applyBorder="0" applyAlignment="0" applyProtection="0"/>
    <xf numFmtId="0" fontId="2" fillId="0" borderId="0"/>
    <xf numFmtId="43" fontId="20" fillId="0" borderId="0" applyFill="0" applyBorder="0" applyAlignment="0" applyProtection="0"/>
    <xf numFmtId="43" fontId="5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15">
    <xf numFmtId="0" fontId="0" fillId="0" borderId="0" xfId="0"/>
    <xf numFmtId="0" fontId="22" fillId="0" borderId="0" xfId="0" applyFont="1"/>
    <xf numFmtId="43" fontId="22" fillId="0" borderId="0" xfId="0" applyNumberFormat="1" applyFont="1"/>
    <xf numFmtId="0" fontId="24" fillId="0" borderId="0" xfId="0" applyFont="1"/>
    <xf numFmtId="164" fontId="24" fillId="0" borderId="0" xfId="0" applyNumberFormat="1" applyFont="1"/>
    <xf numFmtId="0" fontId="26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34" borderId="17" xfId="0" applyFont="1" applyFill="1" applyBorder="1"/>
    <xf numFmtId="0" fontId="28" fillId="34" borderId="18" xfId="0" applyFont="1" applyFill="1" applyBorder="1"/>
    <xf numFmtId="0" fontId="29" fillId="34" borderId="12" xfId="0" applyFont="1" applyFill="1" applyBorder="1" applyAlignment="1">
      <alignment horizontal="center"/>
    </xf>
    <xf numFmtId="0" fontId="29" fillId="34" borderId="12" xfId="0" applyFont="1" applyFill="1" applyBorder="1"/>
    <xf numFmtId="0" fontId="29" fillId="34" borderId="19" xfId="0" applyFont="1" applyFill="1" applyBorder="1"/>
    <xf numFmtId="0" fontId="29" fillId="34" borderId="20" xfId="0" applyFont="1" applyFill="1" applyBorder="1"/>
    <xf numFmtId="0" fontId="28" fillId="35" borderId="21" xfId="0" applyFont="1" applyFill="1" applyBorder="1"/>
    <xf numFmtId="0" fontId="28" fillId="35" borderId="22" xfId="0" applyFont="1" applyFill="1" applyBorder="1"/>
    <xf numFmtId="0" fontId="28" fillId="35" borderId="23" xfId="0" applyFont="1" applyFill="1" applyBorder="1" applyAlignment="1">
      <alignment horizontal="center"/>
    </xf>
    <xf numFmtId="164" fontId="28" fillId="35" borderId="23" xfId="1" applyNumberFormat="1" applyFont="1" applyFill="1" applyBorder="1"/>
    <xf numFmtId="164" fontId="28" fillId="35" borderId="24" xfId="1" applyNumberFormat="1" applyFont="1" applyFill="1" applyBorder="1"/>
    <xf numFmtId="0" fontId="0" fillId="36" borderId="0" xfId="0" applyFill="1"/>
    <xf numFmtId="164" fontId="29" fillId="0" borderId="23" xfId="1" applyNumberFormat="1" applyFont="1" applyFill="1" applyBorder="1"/>
    <xf numFmtId="164" fontId="32" fillId="36" borderId="24" xfId="1" applyNumberFormat="1" applyFont="1" applyFill="1" applyBorder="1"/>
    <xf numFmtId="164" fontId="29" fillId="0" borderId="24" xfId="1" applyNumberFormat="1" applyFont="1" applyFill="1" applyBorder="1"/>
    <xf numFmtId="164" fontId="29" fillId="37" borderId="23" xfId="1" applyNumberFormat="1" applyFont="1" applyFill="1" applyBorder="1"/>
    <xf numFmtId="164" fontId="33" fillId="37" borderId="24" xfId="1" applyNumberFormat="1" applyFont="1" applyFill="1" applyBorder="1"/>
    <xf numFmtId="164" fontId="29" fillId="37" borderId="24" xfId="1" applyNumberFormat="1" applyFont="1" applyFill="1" applyBorder="1"/>
    <xf numFmtId="0" fontId="28" fillId="38" borderId="21" xfId="0" applyFont="1" applyFill="1" applyBorder="1"/>
    <xf numFmtId="0" fontId="28" fillId="38" borderId="22" xfId="0" applyFont="1" applyFill="1" applyBorder="1"/>
    <xf numFmtId="0" fontId="28" fillId="38" borderId="23" xfId="0" applyFont="1" applyFill="1" applyBorder="1" applyAlignment="1">
      <alignment horizontal="center"/>
    </xf>
    <xf numFmtId="164" fontId="28" fillId="38" borderId="24" xfId="1" applyNumberFormat="1" applyFont="1" applyFill="1" applyBorder="1"/>
    <xf numFmtId="0" fontId="27" fillId="34" borderId="21" xfId="0" applyFont="1" applyFill="1" applyBorder="1"/>
    <xf numFmtId="0" fontId="28" fillId="34" borderId="22" xfId="0" applyFont="1" applyFill="1" applyBorder="1"/>
    <xf numFmtId="0" fontId="29" fillId="34" borderId="23" xfId="0" applyFont="1" applyFill="1" applyBorder="1" applyAlignment="1">
      <alignment horizontal="center"/>
    </xf>
    <xf numFmtId="0" fontId="29" fillId="34" borderId="25" xfId="0" applyFont="1" applyFill="1" applyBorder="1"/>
    <xf numFmtId="0" fontId="29" fillId="34" borderId="26" xfId="0" applyFont="1" applyFill="1" applyBorder="1"/>
    <xf numFmtId="0" fontId="36" fillId="39" borderId="14" xfId="0" applyFont="1" applyFill="1" applyBorder="1" applyAlignment="1">
      <alignment horizontal="center"/>
    </xf>
    <xf numFmtId="164" fontId="0" fillId="0" borderId="14" xfId="0" applyNumberFormat="1" applyBorder="1"/>
    <xf numFmtId="164" fontId="37" fillId="35" borderId="23" xfId="1" applyNumberFormat="1" applyFont="1" applyFill="1" applyBorder="1"/>
    <xf numFmtId="0" fontId="0" fillId="0" borderId="0" xfId="0" applyFill="1"/>
    <xf numFmtId="0" fontId="38" fillId="38" borderId="27" xfId="0" applyFont="1" applyFill="1" applyBorder="1"/>
    <xf numFmtId="0" fontId="38" fillId="38" borderId="28" xfId="0" applyFont="1" applyFill="1" applyBorder="1"/>
    <xf numFmtId="43" fontId="38" fillId="38" borderId="12" xfId="0" applyNumberFormat="1" applyFont="1" applyFill="1" applyBorder="1" applyAlignment="1">
      <alignment horizontal="center"/>
    </xf>
    <xf numFmtId="165" fontId="38" fillId="38" borderId="29" xfId="1" applyNumberFormat="1" applyFont="1" applyFill="1" applyBorder="1"/>
    <xf numFmtId="165" fontId="38" fillId="38" borderId="12" xfId="1" applyNumberFormat="1" applyFont="1" applyFill="1" applyBorder="1"/>
    <xf numFmtId="0" fontId="38" fillId="38" borderId="17" xfId="0" applyFont="1" applyFill="1" applyBorder="1"/>
    <xf numFmtId="0" fontId="38" fillId="38" borderId="18" xfId="0" applyFont="1" applyFill="1" applyBorder="1"/>
    <xf numFmtId="43" fontId="38" fillId="38" borderId="20" xfId="0" applyNumberFormat="1" applyFont="1" applyFill="1" applyBorder="1" applyAlignment="1">
      <alignment horizontal="center"/>
    </xf>
    <xf numFmtId="164" fontId="28" fillId="38" borderId="23" xfId="1" applyNumberFormat="1" applyFont="1" applyFill="1" applyBorder="1"/>
    <xf numFmtId="166" fontId="40" fillId="38" borderId="29" xfId="2" applyNumberFormat="1" applyFont="1" applyFill="1" applyBorder="1"/>
    <xf numFmtId="166" fontId="40" fillId="38" borderId="12" xfId="2" applyNumberFormat="1" applyFont="1" applyFill="1" applyBorder="1"/>
    <xf numFmtId="0" fontId="29" fillId="0" borderId="30" xfId="3" applyFont="1" applyFill="1" applyBorder="1" applyAlignment="1">
      <alignment horizontal="left"/>
    </xf>
    <xf numFmtId="0" fontId="29" fillId="0" borderId="31" xfId="3" applyFont="1" applyFill="1" applyBorder="1"/>
    <xf numFmtId="0" fontId="29" fillId="0" borderId="25" xfId="3" applyFont="1" applyBorder="1" applyAlignment="1">
      <alignment horizontal="center"/>
    </xf>
    <xf numFmtId="164" fontId="29" fillId="0" borderId="25" xfId="1" applyNumberFormat="1" applyFont="1" applyFill="1" applyBorder="1"/>
    <xf numFmtId="43" fontId="29" fillId="0" borderId="25" xfId="1" applyFont="1" applyFill="1" applyBorder="1"/>
    <xf numFmtId="43" fontId="29" fillId="0" borderId="20" xfId="1" applyFont="1" applyFill="1" applyBorder="1"/>
    <xf numFmtId="0" fontId="29" fillId="0" borderId="21" xfId="3" applyFont="1" applyFill="1" applyBorder="1" applyAlignment="1">
      <alignment horizontal="left"/>
    </xf>
    <xf numFmtId="0" fontId="29" fillId="0" borderId="22" xfId="3" applyFont="1" applyFill="1" applyBorder="1"/>
    <xf numFmtId="0" fontId="29" fillId="0" borderId="23" xfId="3" applyFont="1" applyBorder="1" applyAlignment="1">
      <alignment horizontal="center"/>
    </xf>
    <xf numFmtId="43" fontId="29" fillId="0" borderId="24" xfId="1" applyFont="1" applyFill="1" applyBorder="1"/>
    <xf numFmtId="0" fontId="28" fillId="38" borderId="27" xfId="0" applyFont="1" applyFill="1" applyBorder="1"/>
    <xf numFmtId="0" fontId="28" fillId="38" borderId="28" xfId="0" applyFont="1" applyFill="1" applyBorder="1"/>
    <xf numFmtId="0" fontId="28" fillId="38" borderId="12" xfId="0" applyFont="1" applyFill="1" applyBorder="1" applyAlignment="1">
      <alignment horizontal="center"/>
    </xf>
    <xf numFmtId="165" fontId="28" fillId="38" borderId="12" xfId="1" applyNumberFormat="1" applyFont="1" applyFill="1" applyBorder="1"/>
    <xf numFmtId="165" fontId="28" fillId="38" borderId="29" xfId="1" applyNumberFormat="1" applyFont="1" applyFill="1" applyBorder="1"/>
    <xf numFmtId="0" fontId="0" fillId="38" borderId="0" xfId="0" applyFill="1"/>
    <xf numFmtId="0" fontId="29" fillId="0" borderId="30" xfId="0" applyFont="1" applyFill="1" applyBorder="1"/>
    <xf numFmtId="0" fontId="29" fillId="0" borderId="31" xfId="3" applyFont="1" applyBorder="1"/>
    <xf numFmtId="0" fontId="29" fillId="0" borderId="25" xfId="3" applyFont="1" applyFill="1" applyBorder="1" applyAlignment="1">
      <alignment horizontal="center"/>
    </xf>
    <xf numFmtId="165" fontId="29" fillId="0" borderId="24" xfId="1" applyNumberFormat="1" applyFont="1" applyFill="1" applyBorder="1"/>
    <xf numFmtId="0" fontId="28" fillId="38" borderId="29" xfId="0" applyFont="1" applyFill="1" applyBorder="1"/>
    <xf numFmtId="0" fontId="28" fillId="38" borderId="27" xfId="0" applyFont="1" applyFill="1" applyBorder="1" applyAlignment="1">
      <alignment horizontal="center"/>
    </xf>
    <xf numFmtId="165" fontId="29" fillId="38" borderId="12" xfId="1" applyNumberFormat="1" applyFont="1" applyFill="1" applyBorder="1"/>
    <xf numFmtId="0" fontId="28" fillId="0" borderId="30" xfId="0" applyFont="1" applyFill="1" applyBorder="1"/>
    <xf numFmtId="0" fontId="29" fillId="0" borderId="31" xfId="0" applyFont="1" applyFill="1" applyBorder="1"/>
    <xf numFmtId="0" fontId="29" fillId="0" borderId="30" xfId="0" applyFont="1" applyFill="1" applyBorder="1" applyAlignment="1">
      <alignment horizontal="center"/>
    </xf>
    <xf numFmtId="0" fontId="27" fillId="34" borderId="27" xfId="0" applyFont="1" applyFill="1" applyBorder="1"/>
    <xf numFmtId="0" fontId="28" fillId="34" borderId="28" xfId="0" applyFont="1" applyFill="1" applyBorder="1"/>
    <xf numFmtId="0" fontId="43" fillId="40" borderId="30" xfId="0" applyFont="1" applyFill="1" applyBorder="1"/>
    <xf numFmtId="0" fontId="43" fillId="40" borderId="31" xfId="0" applyFont="1" applyFill="1" applyBorder="1"/>
    <xf numFmtId="0" fontId="43" fillId="40" borderId="25" xfId="0" applyFont="1" applyFill="1" applyBorder="1" applyAlignment="1">
      <alignment horizontal="center"/>
    </xf>
    <xf numFmtId="167" fontId="43" fillId="40" borderId="25" xfId="1" applyNumberFormat="1" applyFont="1" applyFill="1" applyBorder="1"/>
    <xf numFmtId="43" fontId="43" fillId="40" borderId="25" xfId="1" applyFont="1" applyFill="1" applyBorder="1"/>
    <xf numFmtId="0" fontId="37" fillId="35" borderId="23" xfId="0" applyFont="1" applyFill="1" applyBorder="1" applyAlignment="1">
      <alignment horizontal="left" vertical="top"/>
    </xf>
    <xf numFmtId="0" fontId="37" fillId="35" borderId="23" xfId="0" applyFont="1" applyFill="1" applyBorder="1" applyAlignment="1">
      <alignment horizontal="center"/>
    </xf>
    <xf numFmtId="43" fontId="37" fillId="35" borderId="23" xfId="1" applyNumberFormat="1" applyFont="1" applyFill="1" applyBorder="1"/>
    <xf numFmtId="43" fontId="37" fillId="35" borderId="23" xfId="1" applyFont="1" applyFill="1" applyBorder="1"/>
    <xf numFmtId="0" fontId="38" fillId="38" borderId="21" xfId="0" applyFont="1" applyFill="1" applyBorder="1" applyAlignment="1">
      <alignment horizontal="right"/>
    </xf>
    <xf numFmtId="0" fontId="38" fillId="38" borderId="24" xfId="0" applyFont="1" applyFill="1" applyBorder="1"/>
    <xf numFmtId="0" fontId="38" fillId="38" borderId="23" xfId="0" applyFont="1" applyFill="1" applyBorder="1" applyAlignment="1">
      <alignment horizontal="center"/>
    </xf>
    <xf numFmtId="43" fontId="38" fillId="38" borderId="23" xfId="1" applyNumberFormat="1" applyFont="1" applyFill="1" applyBorder="1"/>
    <xf numFmtId="43" fontId="38" fillId="38" borderId="23" xfId="1" applyFont="1" applyFill="1" applyBorder="1"/>
    <xf numFmtId="0" fontId="29" fillId="0" borderId="21" xfId="0" applyFont="1" applyFill="1" applyBorder="1" applyAlignment="1">
      <alignment horizontal="right"/>
    </xf>
    <xf numFmtId="0" fontId="29" fillId="0" borderId="24" xfId="0" applyFont="1" applyFill="1" applyBorder="1"/>
    <xf numFmtId="0" fontId="29" fillId="0" borderId="23" xfId="0" applyFont="1" applyFill="1" applyBorder="1" applyAlignment="1">
      <alignment horizontal="center"/>
    </xf>
    <xf numFmtId="43" fontId="29" fillId="0" borderId="23" xfId="1" applyFont="1" applyFill="1" applyBorder="1"/>
    <xf numFmtId="164" fontId="29" fillId="0" borderId="32" xfId="1" applyNumberFormat="1" applyFont="1" applyFill="1" applyBorder="1"/>
    <xf numFmtId="43" fontId="29" fillId="0" borderId="32" xfId="1" applyFont="1" applyFill="1" applyBorder="1"/>
    <xf numFmtId="0" fontId="29" fillId="36" borderId="10" xfId="0" applyFont="1" applyFill="1" applyBorder="1" applyAlignment="1">
      <alignment horizontal="right"/>
    </xf>
    <xf numFmtId="0" fontId="29" fillId="36" borderId="13" xfId="0" applyFont="1" applyFill="1" applyBorder="1"/>
    <xf numFmtId="0" fontId="29" fillId="36" borderId="32" xfId="0" applyFont="1" applyFill="1" applyBorder="1" applyAlignment="1">
      <alignment horizontal="center"/>
    </xf>
    <xf numFmtId="164" fontId="29" fillId="36" borderId="32" xfId="0" applyNumberFormat="1" applyFont="1" applyFill="1" applyBorder="1"/>
    <xf numFmtId="43" fontId="29" fillId="36" borderId="32" xfId="1" applyFont="1" applyFill="1" applyBorder="1"/>
    <xf numFmtId="43" fontId="29" fillId="34" borderId="29" xfId="1" applyFont="1" applyFill="1" applyBorder="1"/>
    <xf numFmtId="43" fontId="29" fillId="34" borderId="12" xfId="1" applyFont="1" applyFill="1" applyBorder="1"/>
    <xf numFmtId="0" fontId="30" fillId="42" borderId="27" xfId="0" applyFont="1" applyFill="1" applyBorder="1"/>
    <xf numFmtId="0" fontId="46" fillId="35" borderId="29" xfId="0" applyFont="1" applyFill="1" applyBorder="1"/>
    <xf numFmtId="0" fontId="30" fillId="42" borderId="12" xfId="0" applyFont="1" applyFill="1" applyBorder="1" applyAlignment="1">
      <alignment horizontal="center"/>
    </xf>
    <xf numFmtId="43" fontId="45" fillId="35" borderId="12" xfId="1" applyNumberFormat="1" applyFont="1" applyFill="1" applyBorder="1"/>
    <xf numFmtId="43" fontId="46" fillId="35" borderId="12" xfId="1" applyFont="1" applyFill="1" applyBorder="1"/>
    <xf numFmtId="0" fontId="29" fillId="0" borderId="21" xfId="0" applyFont="1" applyBorder="1"/>
    <xf numFmtId="0" fontId="29" fillId="0" borderId="24" xfId="0" applyFont="1" applyBorder="1"/>
    <xf numFmtId="0" fontId="29" fillId="0" borderId="23" xfId="0" applyFont="1" applyBorder="1" applyAlignment="1">
      <alignment horizontal="center"/>
    </xf>
    <xf numFmtId="168" fontId="29" fillId="0" borderId="23" xfId="4" applyNumberFormat="1" applyFont="1" applyFill="1" applyBorder="1"/>
    <xf numFmtId="0" fontId="29" fillId="36" borderId="10" xfId="4" applyFont="1" applyFill="1" applyBorder="1" applyAlignment="1">
      <alignment horizontal="right"/>
    </xf>
    <xf numFmtId="0" fontId="29" fillId="0" borderId="33" xfId="4" applyFont="1" applyBorder="1" applyAlignment="1">
      <alignment horizontal="right"/>
    </xf>
    <xf numFmtId="0" fontId="29" fillId="0" borderId="34" xfId="4" applyFont="1" applyBorder="1"/>
    <xf numFmtId="0" fontId="29" fillId="0" borderId="35" xfId="0" applyFont="1" applyBorder="1" applyAlignment="1">
      <alignment horizontal="center"/>
    </xf>
    <xf numFmtId="164" fontId="29" fillId="0" borderId="35" xfId="1" applyNumberFormat="1" applyFont="1" applyFill="1" applyBorder="1"/>
    <xf numFmtId="43" fontId="29" fillId="0" borderId="35" xfId="1" applyFont="1" applyFill="1" applyBorder="1"/>
    <xf numFmtId="43" fontId="29" fillId="0" borderId="36" xfId="1" applyFont="1" applyFill="1" applyBorder="1"/>
    <xf numFmtId="0" fontId="0" fillId="0" borderId="22" xfId="0" applyBorder="1"/>
    <xf numFmtId="0" fontId="29" fillId="0" borderId="37" xfId="4" applyFont="1" applyBorder="1" applyAlignment="1">
      <alignment horizontal="right"/>
    </xf>
    <xf numFmtId="0" fontId="29" fillId="0" borderId="38" xfId="4" applyFont="1" applyBorder="1"/>
    <xf numFmtId="164" fontId="29" fillId="0" borderId="39" xfId="1" applyNumberFormat="1" applyFont="1" applyFill="1" applyBorder="1"/>
    <xf numFmtId="43" fontId="29" fillId="0" borderId="40" xfId="1" applyFont="1" applyFill="1" applyBorder="1"/>
    <xf numFmtId="0" fontId="30" fillId="42" borderId="29" xfId="0" applyFont="1" applyFill="1" applyBorder="1"/>
    <xf numFmtId="43" fontId="30" fillId="42" borderId="12" xfId="0" applyNumberFormat="1" applyFont="1" applyFill="1" applyBorder="1"/>
    <xf numFmtId="43" fontId="29" fillId="42" borderId="12" xfId="1" applyFont="1" applyFill="1" applyBorder="1"/>
    <xf numFmtId="0" fontId="29" fillId="0" borderId="26" xfId="0" applyFont="1" applyFill="1" applyBorder="1"/>
    <xf numFmtId="0" fontId="29" fillId="0" borderId="25" xfId="0" applyFont="1" applyFill="1" applyBorder="1" applyAlignment="1">
      <alignment horizontal="center"/>
    </xf>
    <xf numFmtId="0" fontId="29" fillId="43" borderId="10" xfId="0" applyFont="1" applyFill="1" applyBorder="1"/>
    <xf numFmtId="0" fontId="29" fillId="43" borderId="13" xfId="0" applyFont="1" applyFill="1" applyBorder="1"/>
    <xf numFmtId="0" fontId="29" fillId="43" borderId="32" xfId="0" applyFont="1" applyFill="1" applyBorder="1" applyAlignment="1">
      <alignment horizontal="center"/>
    </xf>
    <xf numFmtId="43" fontId="29" fillId="43" borderId="32" xfId="0" applyNumberFormat="1" applyFont="1" applyFill="1" applyBorder="1"/>
    <xf numFmtId="0" fontId="30" fillId="44" borderId="27" xfId="0" applyFont="1" applyFill="1" applyBorder="1"/>
    <xf numFmtId="0" fontId="30" fillId="44" borderId="29" xfId="0" applyFont="1" applyFill="1" applyBorder="1"/>
    <xf numFmtId="0" fontId="30" fillId="44" borderId="12" xfId="0" applyFont="1" applyFill="1" applyBorder="1" applyAlignment="1">
      <alignment horizontal="center"/>
    </xf>
    <xf numFmtId="43" fontId="30" fillId="42" borderId="12" xfId="1" applyFont="1" applyFill="1" applyBorder="1"/>
    <xf numFmtId="0" fontId="29" fillId="0" borderId="22" xfId="0" applyFont="1" applyBorder="1"/>
    <xf numFmtId="164" fontId="30" fillId="44" borderId="12" xfId="0" applyNumberFormat="1" applyFont="1" applyFill="1" applyBorder="1"/>
    <xf numFmtId="43" fontId="30" fillId="44" borderId="12" xfId="1" applyFont="1" applyFill="1" applyBorder="1"/>
    <xf numFmtId="0" fontId="29" fillId="48" borderId="29" xfId="5" applyFont="1" applyFill="1" applyBorder="1"/>
    <xf numFmtId="43" fontId="30" fillId="44" borderId="12" xfId="0" applyNumberFormat="1" applyFont="1" applyFill="1" applyBorder="1"/>
    <xf numFmtId="0" fontId="29" fillId="0" borderId="42" xfId="0" applyFont="1" applyFill="1" applyBorder="1"/>
    <xf numFmtId="0" fontId="29" fillId="0" borderId="11" xfId="4" applyFont="1" applyBorder="1"/>
    <xf numFmtId="0" fontId="30" fillId="44" borderId="12" xfId="0" applyFont="1" applyFill="1" applyBorder="1"/>
    <xf numFmtId="0" fontId="29" fillId="49" borderId="12" xfId="5" applyFont="1" applyFill="1" applyBorder="1"/>
    <xf numFmtId="0" fontId="29" fillId="36" borderId="27" xfId="5" applyFont="1" applyFill="1" applyBorder="1"/>
    <xf numFmtId="0" fontId="29" fillId="45" borderId="29" xfId="5" applyFont="1" applyFill="1" applyBorder="1"/>
    <xf numFmtId="0" fontId="29" fillId="0" borderId="12" xfId="0" applyFont="1" applyFill="1" applyBorder="1" applyAlignment="1">
      <alignment horizontal="center"/>
    </xf>
    <xf numFmtId="43" fontId="29" fillId="0" borderId="12" xfId="1" applyFont="1" applyFill="1" applyBorder="1"/>
    <xf numFmtId="43" fontId="30" fillId="50" borderId="12" xfId="0" applyNumberFormat="1" applyFont="1" applyFill="1" applyBorder="1"/>
    <xf numFmtId="43" fontId="30" fillId="50" borderId="12" xfId="1" applyFont="1" applyFill="1" applyBorder="1"/>
    <xf numFmtId="0" fontId="29" fillId="46" borderId="13" xfId="5" applyFont="1" applyFill="1" applyBorder="1"/>
    <xf numFmtId="0" fontId="29" fillId="0" borderId="30" xfId="0" applyFont="1" applyBorder="1"/>
    <xf numFmtId="0" fontId="29" fillId="0" borderId="26" xfId="0" applyFont="1" applyBorder="1"/>
    <xf numFmtId="0" fontId="29" fillId="0" borderId="25" xfId="0" applyFont="1" applyBorder="1" applyAlignment="1">
      <alignment horizontal="center"/>
    </xf>
    <xf numFmtId="0" fontId="29" fillId="0" borderId="24" xfId="4" applyFont="1" applyBorder="1"/>
    <xf numFmtId="0" fontId="29" fillId="0" borderId="43" xfId="0" applyFont="1" applyBorder="1" applyAlignment="1">
      <alignment horizontal="center"/>
    </xf>
    <xf numFmtId="43" fontId="29" fillId="0" borderId="43" xfId="1" applyFont="1" applyFill="1" applyBorder="1"/>
    <xf numFmtId="43" fontId="29" fillId="0" borderId="44" xfId="1" applyFont="1" applyFill="1" applyBorder="1"/>
    <xf numFmtId="0" fontId="29" fillId="0" borderId="45" xfId="0" applyFont="1" applyBorder="1"/>
    <xf numFmtId="0" fontId="29" fillId="0" borderId="46" xfId="0" applyFont="1" applyBorder="1"/>
    <xf numFmtId="0" fontId="29" fillId="0" borderId="47" xfId="0" applyFont="1" applyBorder="1" applyAlignment="1">
      <alignment horizontal="center"/>
    </xf>
    <xf numFmtId="0" fontId="29" fillId="0" borderId="44" xfId="0" applyFont="1" applyBorder="1" applyAlignment="1">
      <alignment horizontal="center"/>
    </xf>
    <xf numFmtId="0" fontId="29" fillId="0" borderId="50" xfId="0" applyFont="1" applyBorder="1"/>
    <xf numFmtId="0" fontId="29" fillId="0" borderId="51" xfId="0" applyFont="1" applyBorder="1"/>
    <xf numFmtId="0" fontId="29" fillId="45" borderId="0" xfId="5" applyFont="1" applyFill="1" applyBorder="1"/>
    <xf numFmtId="0" fontId="29" fillId="51" borderId="52" xfId="0" applyFont="1" applyFill="1" applyBorder="1"/>
    <xf numFmtId="168" fontId="29" fillId="0" borderId="35" xfId="4" applyNumberFormat="1" applyFont="1" applyFill="1" applyBorder="1"/>
    <xf numFmtId="0" fontId="29" fillId="0" borderId="52" xfId="0" applyFont="1" applyBorder="1"/>
    <xf numFmtId="0" fontId="29" fillId="0" borderId="50" xfId="0" applyFont="1" applyFill="1" applyBorder="1"/>
    <xf numFmtId="0" fontId="29" fillId="0" borderId="54" xfId="0" applyFont="1" applyFill="1" applyBorder="1"/>
    <xf numFmtId="0" fontId="29" fillId="0" borderId="35" xfId="0" applyFont="1" applyFill="1" applyBorder="1" applyAlignment="1">
      <alignment horizontal="center"/>
    </xf>
    <xf numFmtId="0" fontId="29" fillId="0" borderId="47" xfId="0" applyFont="1" applyFill="1" applyBorder="1" applyAlignment="1">
      <alignment horizontal="center"/>
    </xf>
    <xf numFmtId="43" fontId="29" fillId="0" borderId="47" xfId="1" applyFont="1" applyFill="1" applyBorder="1"/>
    <xf numFmtId="43" fontId="30" fillId="44" borderId="12" xfId="0" applyNumberFormat="1" applyFont="1" applyFill="1" applyBorder="1" applyAlignment="1">
      <alignment horizontal="center"/>
    </xf>
    <xf numFmtId="0" fontId="31" fillId="41" borderId="30" xfId="0" applyFont="1" applyFill="1" applyBorder="1"/>
    <xf numFmtId="0" fontId="31" fillId="41" borderId="26" xfId="0" applyFont="1" applyFill="1" applyBorder="1"/>
    <xf numFmtId="0" fontId="29" fillId="0" borderId="51" xfId="0" applyFont="1" applyFill="1" applyBorder="1"/>
    <xf numFmtId="0" fontId="29" fillId="41" borderId="51" xfId="0" applyFont="1" applyFill="1" applyBorder="1"/>
    <xf numFmtId="0" fontId="31" fillId="0" borderId="50" xfId="0" applyFont="1" applyFill="1" applyBorder="1"/>
    <xf numFmtId="0" fontId="31" fillId="0" borderId="51" xfId="0" applyFont="1" applyFill="1" applyBorder="1"/>
    <xf numFmtId="0" fontId="29" fillId="35" borderId="12" xfId="0" applyFont="1" applyFill="1" applyBorder="1" applyAlignment="1">
      <alignment horizontal="center"/>
    </xf>
    <xf numFmtId="0" fontId="29" fillId="0" borderId="42" xfId="4" applyFont="1" applyBorder="1" applyAlignment="1">
      <alignment horizontal="right"/>
    </xf>
    <xf numFmtId="0" fontId="29" fillId="0" borderId="0" xfId="4" applyFont="1" applyBorder="1"/>
    <xf numFmtId="0" fontId="29" fillId="0" borderId="17" xfId="4" applyFont="1" applyBorder="1" applyAlignment="1">
      <alignment horizontal="right"/>
    </xf>
    <xf numFmtId="0" fontId="48" fillId="43" borderId="55" xfId="0" applyFont="1" applyFill="1" applyBorder="1"/>
    <xf numFmtId="0" fontId="38" fillId="43" borderId="56" xfId="0" applyFont="1" applyFill="1" applyBorder="1"/>
    <xf numFmtId="0" fontId="38" fillId="43" borderId="15" xfId="0" applyFont="1" applyFill="1" applyBorder="1" applyAlignment="1">
      <alignment horizontal="center"/>
    </xf>
    <xf numFmtId="164" fontId="38" fillId="43" borderId="15" xfId="0" applyNumberFormat="1" applyFont="1" applyFill="1" applyBorder="1"/>
    <xf numFmtId="43" fontId="38" fillId="43" borderId="15" xfId="1" applyFont="1" applyFill="1" applyBorder="1"/>
    <xf numFmtId="0" fontId="49" fillId="50" borderId="17" xfId="0" applyFont="1" applyFill="1" applyBorder="1"/>
    <xf numFmtId="0" fontId="49" fillId="50" borderId="19" xfId="0" applyFont="1" applyFill="1" applyBorder="1"/>
    <xf numFmtId="0" fontId="49" fillId="50" borderId="20" xfId="0" applyFont="1" applyFill="1" applyBorder="1" applyAlignment="1">
      <alignment horizontal="center"/>
    </xf>
    <xf numFmtId="43" fontId="30" fillId="42" borderId="20" xfId="0" applyNumberFormat="1" applyFont="1" applyFill="1" applyBorder="1"/>
    <xf numFmtId="43" fontId="30" fillId="42" borderId="20" xfId="1" applyFont="1" applyFill="1" applyBorder="1"/>
    <xf numFmtId="0" fontId="29" fillId="0" borderId="50" xfId="5" applyFont="1" applyFill="1" applyBorder="1"/>
    <xf numFmtId="0" fontId="29" fillId="0" borderId="54" xfId="5" applyFont="1" applyFill="1" applyBorder="1"/>
    <xf numFmtId="0" fontId="50" fillId="53" borderId="21" xfId="5" applyFont="1" applyFill="1" applyBorder="1"/>
    <xf numFmtId="0" fontId="29" fillId="0" borderId="22" xfId="5" applyFont="1" applyFill="1" applyBorder="1"/>
    <xf numFmtId="0" fontId="29" fillId="36" borderId="21" xfId="5" applyFont="1" applyFill="1" applyBorder="1"/>
    <xf numFmtId="0" fontId="29" fillId="45" borderId="22" xfId="5" applyFont="1" applyFill="1" applyBorder="1"/>
    <xf numFmtId="0" fontId="49" fillId="50" borderId="27" xfId="0" applyFont="1" applyFill="1" applyBorder="1"/>
    <xf numFmtId="0" fontId="49" fillId="50" borderId="29" xfId="0" applyFont="1" applyFill="1" applyBorder="1"/>
    <xf numFmtId="0" fontId="49" fillId="50" borderId="12" xfId="0" applyFont="1" applyFill="1" applyBorder="1" applyAlignment="1">
      <alignment horizontal="center"/>
    </xf>
    <xf numFmtId="0" fontId="29" fillId="0" borderId="30" xfId="5" applyFont="1" applyFill="1" applyBorder="1"/>
    <xf numFmtId="0" fontId="29" fillId="0" borderId="31" xfId="5" applyFont="1" applyFill="1" applyBorder="1"/>
    <xf numFmtId="43" fontId="30" fillId="0" borderId="32" xfId="1" applyFont="1" applyFill="1" applyBorder="1"/>
    <xf numFmtId="0" fontId="29" fillId="0" borderId="21" xfId="5" applyFont="1" applyFill="1" applyBorder="1"/>
    <xf numFmtId="0" fontId="29" fillId="0" borderId="32" xfId="0" applyFont="1" applyBorder="1" applyAlignment="1">
      <alignment horizontal="center"/>
    </xf>
    <xf numFmtId="0" fontId="27" fillId="55" borderId="27" xfId="0" applyFont="1" applyFill="1" applyBorder="1"/>
    <xf numFmtId="0" fontId="29" fillId="55" borderId="28" xfId="0" applyFont="1" applyFill="1" applyBorder="1"/>
    <xf numFmtId="0" fontId="29" fillId="55" borderId="12" xfId="0" applyFont="1" applyFill="1" applyBorder="1" applyAlignment="1">
      <alignment horizontal="center"/>
    </xf>
    <xf numFmtId="43" fontId="29" fillId="55" borderId="12" xfId="0" applyNumberFormat="1" applyFont="1" applyFill="1" applyBorder="1"/>
    <xf numFmtId="43" fontId="29" fillId="55" borderId="12" xfId="1" applyFont="1" applyFill="1" applyBorder="1"/>
    <xf numFmtId="0" fontId="52" fillId="56" borderId="27" xfId="5" applyFont="1" applyFill="1" applyBorder="1"/>
    <xf numFmtId="0" fontId="29" fillId="56" borderId="28" xfId="5" applyFont="1" applyFill="1" applyBorder="1"/>
    <xf numFmtId="0" fontId="31" fillId="42" borderId="12" xfId="3" applyFont="1" applyFill="1" applyBorder="1" applyAlignment="1">
      <alignment horizontal="center"/>
    </xf>
    <xf numFmtId="43" fontId="50" fillId="0" borderId="32" xfId="1" applyFont="1" applyFill="1" applyBorder="1"/>
    <xf numFmtId="0" fontId="29" fillId="57" borderId="21" xfId="5" applyFont="1" applyFill="1" applyBorder="1"/>
    <xf numFmtId="0" fontId="29" fillId="57" borderId="22" xfId="5" applyFont="1" applyFill="1" applyBorder="1"/>
    <xf numFmtId="0" fontId="29" fillId="0" borderId="35" xfId="3" applyFont="1" applyBorder="1" applyAlignment="1">
      <alignment horizontal="center"/>
    </xf>
    <xf numFmtId="0" fontId="29" fillId="0" borderId="35" xfId="3" applyFont="1" applyFill="1" applyBorder="1" applyAlignment="1">
      <alignment horizontal="center"/>
    </xf>
    <xf numFmtId="0" fontId="27" fillId="58" borderId="27" xfId="0" applyFont="1" applyFill="1" applyBorder="1"/>
    <xf numFmtId="0" fontId="29" fillId="58" borderId="29" xfId="0" applyFont="1" applyFill="1" applyBorder="1"/>
    <xf numFmtId="0" fontId="29" fillId="58" borderId="12" xfId="0" applyFont="1" applyFill="1" applyBorder="1" applyAlignment="1">
      <alignment horizontal="center"/>
    </xf>
    <xf numFmtId="43" fontId="29" fillId="58" borderId="29" xfId="0" applyNumberFormat="1" applyFont="1" applyFill="1" applyBorder="1"/>
    <xf numFmtId="43" fontId="29" fillId="58" borderId="29" xfId="1" applyFont="1" applyFill="1" applyBorder="1"/>
    <xf numFmtId="0" fontId="28" fillId="58" borderId="27" xfId="0" applyFont="1" applyFill="1" applyBorder="1"/>
    <xf numFmtId="0" fontId="29" fillId="58" borderId="28" xfId="0" applyFont="1" applyFill="1" applyBorder="1"/>
    <xf numFmtId="43" fontId="29" fillId="58" borderId="12" xfId="0" applyNumberFormat="1" applyFont="1" applyFill="1" applyBorder="1" applyAlignment="1">
      <alignment horizontal="center"/>
    </xf>
    <xf numFmtId="43" fontId="29" fillId="58" borderId="12" xfId="0" applyNumberFormat="1" applyFont="1" applyFill="1" applyBorder="1"/>
    <xf numFmtId="43" fontId="29" fillId="58" borderId="12" xfId="1" applyFont="1" applyFill="1" applyBorder="1"/>
    <xf numFmtId="0" fontId="31" fillId="41" borderId="21" xfId="5" applyFont="1" applyFill="1" applyBorder="1"/>
    <xf numFmtId="169" fontId="31" fillId="41" borderId="24" xfId="1" applyNumberFormat="1" applyFont="1" applyFill="1" applyBorder="1" applyAlignment="1" applyProtection="1"/>
    <xf numFmtId="167" fontId="29" fillId="58" borderId="12" xfId="0" applyNumberFormat="1" applyFont="1" applyFill="1" applyBorder="1" applyAlignment="1">
      <alignment horizontal="center"/>
    </xf>
    <xf numFmtId="0" fontId="29" fillId="58" borderId="27" xfId="0" applyFont="1" applyFill="1" applyBorder="1"/>
    <xf numFmtId="168" fontId="29" fillId="58" borderId="12" xfId="0" applyNumberFormat="1" applyFont="1" applyFill="1" applyBorder="1"/>
    <xf numFmtId="0" fontId="28" fillId="34" borderId="27" xfId="0" applyFont="1" applyFill="1" applyBorder="1"/>
    <xf numFmtId="43" fontId="29" fillId="34" borderId="12" xfId="0" applyNumberFormat="1" applyFont="1" applyFill="1" applyBorder="1"/>
    <xf numFmtId="43" fontId="29" fillId="34" borderId="29" xfId="0" applyNumberFormat="1" applyFont="1" applyFill="1" applyBorder="1"/>
    <xf numFmtId="0" fontId="38" fillId="38" borderId="30" xfId="0" applyFont="1" applyFill="1" applyBorder="1"/>
    <xf numFmtId="0" fontId="38" fillId="38" borderId="31" xfId="0" applyFont="1" applyFill="1" applyBorder="1"/>
    <xf numFmtId="0" fontId="38" fillId="38" borderId="14" xfId="0" applyFont="1" applyFill="1" applyBorder="1" applyAlignment="1">
      <alignment horizontal="center"/>
    </xf>
    <xf numFmtId="164" fontId="38" fillId="38" borderId="25" xfId="0" applyNumberFormat="1" applyFont="1" applyFill="1" applyBorder="1"/>
    <xf numFmtId="164" fontId="38" fillId="38" borderId="26" xfId="0" applyNumberFormat="1" applyFont="1" applyFill="1" applyBorder="1"/>
    <xf numFmtId="43" fontId="37" fillId="38" borderId="23" xfId="0" applyNumberFormat="1" applyFont="1" applyFill="1" applyBorder="1"/>
    <xf numFmtId="43" fontId="37" fillId="38" borderId="24" xfId="0" applyNumberFormat="1" applyFont="1" applyFill="1" applyBorder="1"/>
    <xf numFmtId="164" fontId="38" fillId="38" borderId="23" xfId="0" applyNumberFormat="1" applyFont="1" applyFill="1" applyBorder="1"/>
    <xf numFmtId="164" fontId="38" fillId="38" borderId="24" xfId="0" applyNumberFormat="1" applyFont="1" applyFill="1" applyBorder="1"/>
    <xf numFmtId="0" fontId="37" fillId="38" borderId="45" xfId="0" applyFont="1" applyFill="1" applyBorder="1"/>
    <xf numFmtId="0" fontId="37" fillId="38" borderId="57" xfId="0" applyFont="1" applyFill="1" applyBorder="1"/>
    <xf numFmtId="0" fontId="37" fillId="38" borderId="47" xfId="0" applyFont="1" applyFill="1" applyBorder="1" applyAlignment="1">
      <alignment horizontal="center"/>
    </xf>
    <xf numFmtId="43" fontId="37" fillId="38" borderId="47" xfId="0" applyNumberFormat="1" applyFont="1" applyFill="1" applyBorder="1"/>
    <xf numFmtId="43" fontId="37" fillId="38" borderId="46" xfId="0" applyNumberFormat="1" applyFont="1" applyFill="1" applyBorder="1"/>
    <xf numFmtId="0" fontId="29" fillId="0" borderId="25" xfId="0" applyFont="1" applyBorder="1"/>
    <xf numFmtId="43" fontId="29" fillId="0" borderId="24" xfId="0" applyNumberFormat="1" applyFont="1" applyBorder="1"/>
    <xf numFmtId="43" fontId="29" fillId="0" borderId="35" xfId="1" applyNumberFormat="1" applyFont="1" applyFill="1" applyBorder="1"/>
    <xf numFmtId="0" fontId="29" fillId="0" borderId="54" xfId="0" applyFont="1" applyBorder="1"/>
    <xf numFmtId="164" fontId="29" fillId="0" borderId="24" xfId="0" applyNumberFormat="1" applyFont="1" applyBorder="1"/>
    <xf numFmtId="0" fontId="29" fillId="0" borderId="44" xfId="0" applyFont="1" applyFill="1" applyBorder="1" applyAlignment="1">
      <alignment horizontal="center"/>
    </xf>
    <xf numFmtId="0" fontId="29" fillId="0" borderId="45" xfId="0" applyFont="1" applyFill="1" applyBorder="1"/>
    <xf numFmtId="0" fontId="29" fillId="0" borderId="57" xfId="0" applyFont="1" applyFill="1" applyBorder="1"/>
    <xf numFmtId="0" fontId="28" fillId="38" borderId="17" xfId="0" applyFont="1" applyFill="1" applyBorder="1"/>
    <xf numFmtId="0" fontId="28" fillId="38" borderId="19" xfId="0" applyFont="1" applyFill="1" applyBorder="1"/>
    <xf numFmtId="0" fontId="29" fillId="38" borderId="20" xfId="0" applyFont="1" applyFill="1" applyBorder="1" applyAlignment="1">
      <alignment horizontal="center"/>
    </xf>
    <xf numFmtId="0" fontId="29" fillId="38" borderId="12" xfId="0" applyFont="1" applyFill="1" applyBorder="1"/>
    <xf numFmtId="0" fontId="29" fillId="38" borderId="29" xfId="0" applyFont="1" applyFill="1" applyBorder="1"/>
    <xf numFmtId="0" fontId="29" fillId="37" borderId="30" xfId="0" applyFont="1" applyFill="1" applyBorder="1"/>
    <xf numFmtId="0" fontId="29" fillId="37" borderId="26" xfId="0" applyFont="1" applyFill="1" applyBorder="1"/>
    <xf numFmtId="0" fontId="29" fillId="37" borderId="25" xfId="0" applyFont="1" applyFill="1" applyBorder="1" applyAlignment="1">
      <alignment horizontal="center"/>
    </xf>
    <xf numFmtId="43" fontId="29" fillId="37" borderId="25" xfId="1" applyFont="1" applyFill="1" applyBorder="1" applyAlignment="1">
      <alignment horizontal="right"/>
    </xf>
    <xf numFmtId="0" fontId="0" fillId="37" borderId="0" xfId="0" applyFill="1"/>
    <xf numFmtId="0" fontId="29" fillId="37" borderId="35" xfId="0" applyFont="1" applyFill="1" applyBorder="1" applyAlignment="1">
      <alignment horizontal="center"/>
    </xf>
    <xf numFmtId="43" fontId="29" fillId="37" borderId="35" xfId="0" applyNumberFormat="1" applyFont="1" applyFill="1" applyBorder="1" applyAlignment="1">
      <alignment horizontal="right"/>
    </xf>
    <xf numFmtId="43" fontId="29" fillId="37" borderId="35" xfId="1" applyFont="1" applyFill="1" applyBorder="1" applyAlignment="1">
      <alignment horizontal="right"/>
    </xf>
    <xf numFmtId="164" fontId="29" fillId="37" borderId="35" xfId="1" applyNumberFormat="1" applyFont="1" applyFill="1" applyBorder="1" applyAlignment="1">
      <alignment horizontal="right"/>
    </xf>
    <xf numFmtId="165" fontId="29" fillId="37" borderId="35" xfId="1" applyNumberFormat="1" applyFont="1" applyFill="1" applyBorder="1" applyAlignment="1">
      <alignment horizontal="right"/>
    </xf>
    <xf numFmtId="165" fontId="29" fillId="37" borderId="35" xfId="0" applyNumberFormat="1" applyFont="1" applyFill="1" applyBorder="1" applyAlignment="1">
      <alignment horizontal="right"/>
    </xf>
    <xf numFmtId="0" fontId="29" fillId="37" borderId="45" xfId="0" applyFont="1" applyFill="1" applyBorder="1"/>
    <xf numFmtId="0" fontId="29" fillId="37" borderId="46" xfId="0" applyFont="1" applyFill="1" applyBorder="1"/>
    <xf numFmtId="0" fontId="29" fillId="37" borderId="47" xfId="0" applyFont="1" applyFill="1" applyBorder="1" applyAlignment="1">
      <alignment horizontal="center"/>
    </xf>
    <xf numFmtId="165" fontId="29" fillId="37" borderId="47" xfId="0" applyNumberFormat="1" applyFont="1" applyFill="1" applyBorder="1" applyAlignment="1">
      <alignment horizontal="right"/>
    </xf>
    <xf numFmtId="0" fontId="28" fillId="52" borderId="27" xfId="3" applyFont="1" applyFill="1" applyBorder="1"/>
    <xf numFmtId="0" fontId="29" fillId="52" borderId="28" xfId="3" applyFont="1" applyFill="1" applyBorder="1"/>
    <xf numFmtId="0" fontId="29" fillId="52" borderId="12" xfId="3" applyFont="1" applyFill="1" applyBorder="1" applyAlignment="1">
      <alignment horizontal="center"/>
    </xf>
    <xf numFmtId="0" fontId="29" fillId="52" borderId="29" xfId="3" applyFont="1" applyFill="1" applyBorder="1" applyAlignment="1">
      <alignment horizontal="center"/>
    </xf>
    <xf numFmtId="0" fontId="35" fillId="0" borderId="35" xfId="0" applyFont="1" applyBorder="1" applyAlignment="1">
      <alignment horizontal="center"/>
    </xf>
    <xf numFmtId="0" fontId="35" fillId="0" borderId="47" xfId="0" applyFont="1" applyBorder="1" applyAlignment="1">
      <alignment horizontal="center"/>
    </xf>
    <xf numFmtId="164" fontId="29" fillId="0" borderId="47" xfId="1" applyNumberFormat="1" applyFont="1" applyFill="1" applyBorder="1"/>
    <xf numFmtId="0" fontId="34" fillId="0" borderId="0" xfId="0" applyFont="1"/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3" fontId="35" fillId="0" borderId="0" xfId="0" applyNumberFormat="1" applyFont="1" applyAlignment="1">
      <alignment horizontal="center"/>
    </xf>
    <xf numFmtId="0" fontId="53" fillId="59" borderId="27" xfId="0" applyFont="1" applyFill="1" applyBorder="1" applyAlignment="1">
      <alignment horizontal="left" vertical="top"/>
    </xf>
    <xf numFmtId="0" fontId="28" fillId="59" borderId="28" xfId="0" applyFont="1" applyFill="1" applyBorder="1"/>
    <xf numFmtId="0" fontId="28" fillId="59" borderId="28" xfId="0" applyFont="1" applyFill="1" applyBorder="1" applyAlignment="1">
      <alignment horizontal="center"/>
    </xf>
    <xf numFmtId="0" fontId="28" fillId="59" borderId="29" xfId="0" applyFont="1" applyFill="1" applyBorder="1"/>
    <xf numFmtId="0" fontId="29" fillId="0" borderId="0" xfId="0" applyFont="1"/>
    <xf numFmtId="0" fontId="28" fillId="60" borderId="27" xfId="0" applyFont="1" applyFill="1" applyBorder="1"/>
    <xf numFmtId="0" fontId="29" fillId="60" borderId="28" xfId="0" applyFont="1" applyFill="1" applyBorder="1"/>
    <xf numFmtId="0" fontId="29" fillId="60" borderId="12" xfId="0" applyFont="1" applyFill="1" applyBorder="1" applyAlignment="1">
      <alignment horizontal="center"/>
    </xf>
    <xf numFmtId="0" fontId="29" fillId="60" borderId="12" xfId="0" applyFont="1" applyFill="1" applyBorder="1"/>
    <xf numFmtId="43" fontId="29" fillId="60" borderId="12" xfId="0" applyNumberFormat="1" applyFont="1" applyFill="1" applyBorder="1"/>
    <xf numFmtId="0" fontId="29" fillId="0" borderId="25" xfId="0" applyFont="1" applyFill="1" applyBorder="1"/>
    <xf numFmtId="0" fontId="29" fillId="0" borderId="35" xfId="0" applyFont="1" applyFill="1" applyBorder="1"/>
    <xf numFmtId="0" fontId="29" fillId="0" borderId="47" xfId="0" applyFont="1" applyFill="1" applyBorder="1"/>
    <xf numFmtId="43" fontId="29" fillId="60" borderId="12" xfId="1" applyFont="1" applyFill="1" applyBorder="1"/>
    <xf numFmtId="0" fontId="29" fillId="61" borderId="45" xfId="0" applyFont="1" applyFill="1" applyBorder="1"/>
    <xf numFmtId="0" fontId="29" fillId="61" borderId="47" xfId="0" applyFont="1" applyFill="1" applyBorder="1"/>
    <xf numFmtId="0" fontId="29" fillId="0" borderId="58" xfId="0" applyFont="1" applyBorder="1"/>
    <xf numFmtId="0" fontId="28" fillId="59" borderId="27" xfId="0" applyFont="1" applyFill="1" applyBorder="1" applyAlignment="1">
      <alignment horizontal="left" vertical="top"/>
    </xf>
    <xf numFmtId="0" fontId="28" fillId="59" borderId="12" xfId="0" applyFont="1" applyFill="1" applyBorder="1" applyAlignment="1">
      <alignment horizontal="center"/>
    </xf>
    <xf numFmtId="43" fontId="28" fillId="59" borderId="12" xfId="0" applyNumberFormat="1" applyFont="1" applyFill="1" applyBorder="1"/>
    <xf numFmtId="0" fontId="28" fillId="62" borderId="47" xfId="0" applyFont="1" applyFill="1" applyBorder="1" applyAlignment="1">
      <alignment horizontal="center"/>
    </xf>
    <xf numFmtId="43" fontId="28" fillId="62" borderId="12" xfId="0" applyNumberFormat="1" applyFont="1" applyFill="1" applyBorder="1"/>
    <xf numFmtId="0" fontId="28" fillId="0" borderId="0" xfId="0" applyFont="1"/>
    <xf numFmtId="167" fontId="28" fillId="62" borderId="12" xfId="0" applyNumberFormat="1" applyFont="1" applyFill="1" applyBorder="1"/>
    <xf numFmtId="0" fontId="28" fillId="51" borderId="47" xfId="0" applyFont="1" applyFill="1" applyBorder="1" applyAlignment="1">
      <alignment horizontal="center"/>
    </xf>
    <xf numFmtId="167" fontId="28" fillId="51" borderId="12" xfId="0" applyNumberFormat="1" applyFont="1" applyFill="1" applyBorder="1"/>
    <xf numFmtId="0" fontId="29" fillId="0" borderId="0" xfId="0" applyFont="1" applyAlignment="1">
      <alignment horizontal="center"/>
    </xf>
    <xf numFmtId="43" fontId="29" fillId="0" borderId="0" xfId="1" applyFont="1"/>
    <xf numFmtId="0" fontId="29" fillId="63" borderId="59" xfId="5" applyFont="1" applyFill="1" applyBorder="1"/>
    <xf numFmtId="0" fontId="29" fillId="64" borderId="60" xfId="5" applyFont="1" applyFill="1" applyBorder="1"/>
    <xf numFmtId="0" fontId="29" fillId="0" borderId="61" xfId="0" applyFont="1" applyBorder="1" applyAlignment="1">
      <alignment horizontal="center"/>
    </xf>
    <xf numFmtId="0" fontId="29" fillId="0" borderId="61" xfId="0" applyFont="1" applyFill="1" applyBorder="1"/>
    <xf numFmtId="43" fontId="28" fillId="0" borderId="61" xfId="1" applyFont="1" applyFill="1" applyBorder="1"/>
    <xf numFmtId="43" fontId="29" fillId="0" borderId="61" xfId="1" applyFont="1" applyFill="1" applyBorder="1"/>
    <xf numFmtId="43" fontId="29" fillId="0" borderId="62" xfId="1" applyFont="1" applyFill="1" applyBorder="1"/>
    <xf numFmtId="0" fontId="29" fillId="63" borderId="63" xfId="0" applyFont="1" applyFill="1" applyBorder="1"/>
    <xf numFmtId="0" fontId="29" fillId="64" borderId="64" xfId="0" applyFont="1" applyFill="1" applyBorder="1"/>
    <xf numFmtId="0" fontId="29" fillId="0" borderId="65" xfId="0" applyFont="1" applyBorder="1" applyAlignment="1">
      <alignment horizontal="center"/>
    </xf>
    <xf numFmtId="0" fontId="29" fillId="0" borderId="65" xfId="0" applyFont="1" applyFill="1" applyBorder="1"/>
    <xf numFmtId="43" fontId="28" fillId="0" borderId="65" xfId="1" applyFont="1" applyFill="1" applyBorder="1"/>
    <xf numFmtId="43" fontId="29" fillId="0" borderId="65" xfId="1" applyFont="1" applyFill="1" applyBorder="1"/>
    <xf numFmtId="43" fontId="29" fillId="0" borderId="66" xfId="1" applyFont="1" applyFill="1" applyBorder="1"/>
    <xf numFmtId="0" fontId="28" fillId="0" borderId="12" xfId="0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43" fontId="28" fillId="0" borderId="12" xfId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65" borderId="69" xfId="0" applyFont="1" applyFill="1" applyBorder="1" applyAlignment="1">
      <alignment horizontal="center" vertical="center"/>
    </xf>
    <xf numFmtId="0" fontId="28" fillId="65" borderId="69" xfId="0" applyFont="1" applyFill="1" applyBorder="1" applyAlignment="1">
      <alignment vertical="center"/>
    </xf>
    <xf numFmtId="0" fontId="28" fillId="65" borderId="70" xfId="0" applyFont="1" applyFill="1" applyBorder="1" applyAlignment="1">
      <alignment horizontal="center" vertical="center"/>
    </xf>
    <xf numFmtId="0" fontId="28" fillId="0" borderId="71" xfId="0" applyFont="1" applyBorder="1"/>
    <xf numFmtId="0" fontId="28" fillId="0" borderId="23" xfId="0" applyFont="1" applyBorder="1"/>
    <xf numFmtId="0" fontId="28" fillId="0" borderId="23" xfId="0" applyFont="1" applyBorder="1" applyAlignment="1">
      <alignment horizontal="center"/>
    </xf>
    <xf numFmtId="43" fontId="28" fillId="0" borderId="23" xfId="0" applyNumberFormat="1" applyFont="1" applyBorder="1"/>
    <xf numFmtId="43" fontId="28" fillId="0" borderId="23" xfId="0" applyNumberFormat="1" applyFont="1" applyBorder="1" applyAlignment="1">
      <alignment horizontal="center"/>
    </xf>
    <xf numFmtId="0" fontId="28" fillId="0" borderId="72" xfId="0" applyFont="1" applyBorder="1"/>
    <xf numFmtId="0" fontId="28" fillId="0" borderId="20" xfId="0" applyFont="1" applyBorder="1"/>
    <xf numFmtId="0" fontId="28" fillId="0" borderId="20" xfId="0" applyFont="1" applyBorder="1" applyAlignment="1">
      <alignment horizontal="center"/>
    </xf>
    <xf numFmtId="43" fontId="28" fillId="0" borderId="20" xfId="0" applyNumberFormat="1" applyFont="1" applyBorder="1"/>
    <xf numFmtId="43" fontId="28" fillId="0" borderId="20" xfId="0" applyNumberFormat="1" applyFont="1" applyBorder="1" applyAlignment="1">
      <alignment horizontal="center"/>
    </xf>
    <xf numFmtId="167" fontId="28" fillId="0" borderId="20" xfId="0" applyNumberFormat="1" applyFont="1" applyBorder="1"/>
    <xf numFmtId="0" fontId="28" fillId="50" borderId="73" xfId="0" applyFont="1" applyFill="1" applyBorder="1"/>
    <xf numFmtId="0" fontId="28" fillId="50" borderId="15" xfId="0" applyFont="1" applyFill="1" applyBorder="1"/>
    <xf numFmtId="0" fontId="28" fillId="50" borderId="15" xfId="0" applyFont="1" applyFill="1" applyBorder="1" applyAlignment="1">
      <alignment horizontal="center"/>
    </xf>
    <xf numFmtId="43" fontId="28" fillId="50" borderId="15" xfId="0" applyNumberFormat="1" applyFont="1" applyFill="1" applyBorder="1"/>
    <xf numFmtId="167" fontId="28" fillId="50" borderId="15" xfId="0" applyNumberFormat="1" applyFont="1" applyFill="1" applyBorder="1"/>
    <xf numFmtId="167" fontId="28" fillId="50" borderId="74" xfId="0" applyNumberFormat="1" applyFont="1" applyFill="1" applyBorder="1"/>
    <xf numFmtId="0" fontId="180" fillId="0" borderId="0" xfId="0" applyFont="1"/>
    <xf numFmtId="0" fontId="177" fillId="0" borderId="0" xfId="0" applyFont="1"/>
    <xf numFmtId="0" fontId="27" fillId="0" borderId="121" xfId="0" applyFont="1" applyBorder="1" applyAlignment="1">
      <alignment horizontal="center"/>
    </xf>
    <xf numFmtId="0" fontId="27" fillId="0" borderId="122" xfId="0" applyFont="1" applyBorder="1" applyAlignment="1">
      <alignment horizontal="center"/>
    </xf>
    <xf numFmtId="0" fontId="27" fillId="0" borderId="123" xfId="0" applyFont="1" applyBorder="1" applyAlignment="1">
      <alignment horizontal="center"/>
    </xf>
    <xf numFmtId="0" fontId="27" fillId="0" borderId="112" xfId="0" applyFont="1" applyBorder="1" applyAlignment="1">
      <alignment horizontal="center" vertical="center"/>
    </xf>
    <xf numFmtId="0" fontId="27" fillId="0" borderId="124" xfId="0" applyFont="1" applyBorder="1" applyAlignment="1">
      <alignment horizontal="center"/>
    </xf>
    <xf numFmtId="0" fontId="27" fillId="0" borderId="125" xfId="0" applyFont="1" applyBorder="1" applyAlignment="1">
      <alignment horizontal="center"/>
    </xf>
    <xf numFmtId="0" fontId="27" fillId="0" borderId="126" xfId="0" applyFont="1" applyBorder="1" applyAlignment="1">
      <alignment horizontal="center"/>
    </xf>
    <xf numFmtId="0" fontId="27" fillId="0" borderId="32" xfId="0" applyFont="1" applyBorder="1" applyAlignment="1">
      <alignment horizontal="center" vertical="center"/>
    </xf>
    <xf numFmtId="164" fontId="177" fillId="0" borderId="124" xfId="5674" applyNumberFormat="1" applyFont="1" applyBorder="1"/>
    <xf numFmtId="164" fontId="177" fillId="0" borderId="125" xfId="5674" applyNumberFormat="1" applyFont="1" applyBorder="1"/>
    <xf numFmtId="164" fontId="27" fillId="0" borderId="126" xfId="0" applyNumberFormat="1" applyFont="1" applyBorder="1" applyAlignment="1">
      <alignment horizontal="center"/>
    </xf>
    <xf numFmtId="0" fontId="27" fillId="0" borderId="112" xfId="0" applyFont="1" applyBorder="1"/>
    <xf numFmtId="164" fontId="177" fillId="0" borderId="126" xfId="5674" applyNumberFormat="1" applyFont="1" applyBorder="1"/>
    <xf numFmtId="164" fontId="177" fillId="0" borderId="32" xfId="5674" applyNumberFormat="1" applyFont="1" applyBorder="1"/>
    <xf numFmtId="43" fontId="177" fillId="0" borderId="32" xfId="5674" applyNumberFormat="1" applyFont="1" applyBorder="1"/>
    <xf numFmtId="164" fontId="27" fillId="0" borderId="126" xfId="5674" applyNumberFormat="1" applyFont="1" applyBorder="1"/>
    <xf numFmtId="0" fontId="27" fillId="0" borderId="109" xfId="0" applyFont="1" applyBorder="1"/>
    <xf numFmtId="164" fontId="177" fillId="0" borderId="127" xfId="5674" applyNumberFormat="1" applyFont="1" applyBorder="1"/>
    <xf numFmtId="164" fontId="177" fillId="0" borderId="128" xfId="5674" applyNumberFormat="1" applyFont="1" applyBorder="1"/>
    <xf numFmtId="164" fontId="177" fillId="0" borderId="129" xfId="5674" applyNumberFormat="1" applyFont="1" applyBorder="1"/>
    <xf numFmtId="164" fontId="177" fillId="0" borderId="20" xfId="5674" applyNumberFormat="1" applyFont="1" applyBorder="1"/>
    <xf numFmtId="43" fontId="177" fillId="0" borderId="20" xfId="5674" applyNumberFormat="1" applyFont="1" applyBorder="1"/>
    <xf numFmtId="164" fontId="27" fillId="0" borderId="129" xfId="5674" applyNumberFormat="1" applyFont="1" applyBorder="1"/>
    <xf numFmtId="0" fontId="27" fillId="0" borderId="95" xfId="0" applyFont="1" applyBorder="1"/>
    <xf numFmtId="164" fontId="27" fillId="0" borderId="130" xfId="5674" applyNumberFormat="1" applyFont="1" applyBorder="1"/>
    <xf numFmtId="164" fontId="27" fillId="0" borderId="131" xfId="5674" applyNumberFormat="1" applyFont="1" applyBorder="1"/>
    <xf numFmtId="164" fontId="27" fillId="0" borderId="132" xfId="5674" applyNumberFormat="1" applyFont="1" applyBorder="1"/>
    <xf numFmtId="164" fontId="27" fillId="0" borderId="15" xfId="5674" applyNumberFormat="1" applyFont="1" applyBorder="1"/>
    <xf numFmtId="43" fontId="27" fillId="0" borderId="15" xfId="5674" applyNumberFormat="1" applyFont="1" applyBorder="1"/>
    <xf numFmtId="0" fontId="27" fillId="0" borderId="0" xfId="0" applyFont="1"/>
    <xf numFmtId="0" fontId="180" fillId="140" borderId="133" xfId="0" applyFont="1" applyFill="1" applyBorder="1" applyAlignment="1">
      <alignment horizontal="center" vertical="top"/>
    </xf>
    <xf numFmtId="0" fontId="177" fillId="0" borderId="0" xfId="0" applyFont="1" applyFill="1" applyBorder="1"/>
    <xf numFmtId="0" fontId="180" fillId="60" borderId="133" xfId="0" applyFont="1" applyFill="1" applyBorder="1" applyAlignment="1">
      <alignment horizontal="center" vertical="center"/>
    </xf>
    <xf numFmtId="0" fontId="180" fillId="0" borderId="0" xfId="5675" applyFont="1" applyFill="1" applyBorder="1" applyAlignment="1">
      <alignment horizontal="center" vertical="center"/>
    </xf>
    <xf numFmtId="0" fontId="27" fillId="53" borderId="59" xfId="0" applyFont="1" applyFill="1" applyBorder="1"/>
    <xf numFmtId="164" fontId="27" fillId="53" borderId="62" xfId="5674" applyNumberFormat="1" applyFont="1" applyFill="1" applyBorder="1"/>
    <xf numFmtId="164" fontId="27" fillId="0" borderId="0" xfId="5674" applyNumberFormat="1" applyFont="1" applyFill="1" applyBorder="1"/>
    <xf numFmtId="0" fontId="27" fillId="60" borderId="59" xfId="0" applyFont="1" applyFill="1" applyBorder="1"/>
    <xf numFmtId="164" fontId="27" fillId="0" borderId="61" xfId="5674" applyNumberFormat="1" applyFont="1" applyBorder="1"/>
    <xf numFmtId="164" fontId="177" fillId="0" borderId="0" xfId="0" applyNumberFormat="1" applyFont="1"/>
    <xf numFmtId="0" fontId="27" fillId="53" borderId="52" xfId="0" applyFont="1" applyFill="1" applyBorder="1"/>
    <xf numFmtId="164" fontId="27" fillId="53" borderId="136" xfId="5674" applyNumberFormat="1" applyFont="1" applyFill="1" applyBorder="1"/>
    <xf numFmtId="0" fontId="27" fillId="60" borderId="52" xfId="0" applyFont="1" applyFill="1" applyBorder="1"/>
    <xf numFmtId="164" fontId="27" fillId="0" borderId="35" xfId="5674" applyNumberFormat="1" applyFont="1" applyBorder="1"/>
    <xf numFmtId="0" fontId="27" fillId="53" borderId="53" xfId="0" applyFont="1" applyFill="1" applyBorder="1"/>
    <xf numFmtId="164" fontId="27" fillId="53" borderId="137" xfId="5674" applyNumberFormat="1" applyFont="1" applyFill="1" applyBorder="1"/>
    <xf numFmtId="0" fontId="27" fillId="60" borderId="53" xfId="0" applyFont="1" applyFill="1" applyBorder="1"/>
    <xf numFmtId="164" fontId="27" fillId="0" borderId="47" xfId="5674" applyNumberFormat="1" applyFont="1" applyBorder="1"/>
    <xf numFmtId="0" fontId="27" fillId="53" borderId="95" xfId="0" applyFont="1" applyFill="1" applyBorder="1"/>
    <xf numFmtId="164" fontId="27" fillId="53" borderId="16" xfId="5674" applyNumberFormat="1" applyFont="1" applyFill="1" applyBorder="1"/>
    <xf numFmtId="164" fontId="27" fillId="53" borderId="135" xfId="5674" applyNumberFormat="1" applyFont="1" applyFill="1" applyBorder="1"/>
    <xf numFmtId="0" fontId="27" fillId="60" borderId="95" xfId="0" applyFont="1" applyFill="1" applyBorder="1"/>
    <xf numFmtId="164" fontId="27" fillId="60" borderId="16" xfId="5674" applyNumberFormat="1" applyFont="1" applyFill="1" applyBorder="1"/>
    <xf numFmtId="0" fontId="182" fillId="0" borderId="0" xfId="0" applyFont="1" applyBorder="1"/>
    <xf numFmtId="0" fontId="181" fillId="0" borderId="0" xfId="5675" applyFont="1" applyBorder="1" applyAlignment="1">
      <alignment vertical="center"/>
    </xf>
    <xf numFmtId="0" fontId="183" fillId="0" borderId="18" xfId="5675" applyFont="1" applyBorder="1" applyAlignment="1">
      <alignment vertical="center"/>
    </xf>
    <xf numFmtId="0" fontId="183" fillId="0" borderId="0" xfId="5675" applyFont="1" applyAlignment="1">
      <alignment vertical="center"/>
    </xf>
    <xf numFmtId="164" fontId="183" fillId="141" borderId="12" xfId="5676" applyNumberFormat="1" applyFont="1" applyFill="1" applyBorder="1" applyAlignment="1">
      <alignment horizontal="center" vertical="center"/>
    </xf>
    <xf numFmtId="0" fontId="183" fillId="141" borderId="12" xfId="5675" applyFont="1" applyFill="1" applyBorder="1" applyAlignment="1">
      <alignment horizontal="center" vertical="center"/>
    </xf>
    <xf numFmtId="164" fontId="183" fillId="141" borderId="12" xfId="5675" applyNumberFormat="1" applyFont="1" applyFill="1" applyBorder="1" applyAlignment="1">
      <alignment horizontal="center" vertical="center"/>
    </xf>
    <xf numFmtId="164" fontId="183" fillId="60" borderId="12" xfId="5676" applyNumberFormat="1" applyFont="1" applyFill="1" applyBorder="1" applyAlignment="1">
      <alignment horizontal="center" vertical="center"/>
    </xf>
    <xf numFmtId="0" fontId="183" fillId="60" borderId="12" xfId="5675" applyFont="1" applyFill="1" applyBorder="1" applyAlignment="1">
      <alignment horizontal="center" vertical="center"/>
    </xf>
    <xf numFmtId="0" fontId="177" fillId="0" borderId="0" xfId="0" applyFont="1" applyAlignment="1">
      <alignment vertical="center"/>
    </xf>
    <xf numFmtId="0" fontId="183" fillId="141" borderId="12" xfId="5675" applyFont="1" applyFill="1" applyBorder="1"/>
    <xf numFmtId="164" fontId="177" fillId="0" borderId="12" xfId="5676" applyNumberFormat="1" applyFont="1" applyFill="1" applyBorder="1"/>
    <xf numFmtId="164" fontId="183" fillId="141" borderId="12" xfId="5676" applyNumberFormat="1" applyFont="1" applyFill="1" applyBorder="1"/>
    <xf numFmtId="0" fontId="183" fillId="60" borderId="12" xfId="5675" applyFont="1" applyFill="1" applyBorder="1"/>
    <xf numFmtId="164" fontId="183" fillId="0" borderId="12" xfId="5675" applyNumberFormat="1" applyFont="1" applyFill="1" applyBorder="1"/>
    <xf numFmtId="0" fontId="27" fillId="141" borderId="12" xfId="5675" applyFont="1" applyFill="1" applyBorder="1" applyAlignment="1"/>
    <xf numFmtId="0" fontId="27" fillId="60" borderId="12" xfId="5675" applyFont="1" applyFill="1" applyBorder="1" applyAlignment="1"/>
    <xf numFmtId="164" fontId="183" fillId="60" borderId="12" xfId="5675" applyNumberFormat="1" applyFont="1" applyFill="1" applyBorder="1"/>
    <xf numFmtId="43" fontId="177" fillId="0" borderId="0" xfId="5674" applyFont="1"/>
    <xf numFmtId="43" fontId="177" fillId="0" borderId="0" xfId="0" applyNumberFormat="1" applyFont="1"/>
    <xf numFmtId="1" fontId="177" fillId="0" borderId="61" xfId="0" applyNumberFormat="1" applyFont="1" applyBorder="1"/>
    <xf numFmtId="1" fontId="177" fillId="0" borderId="35" xfId="0" applyNumberFormat="1" applyFont="1" applyBorder="1"/>
    <xf numFmtId="1" fontId="177" fillId="0" borderId="47" xfId="0" applyNumberFormat="1" applyFont="1" applyBorder="1"/>
    <xf numFmtId="0" fontId="189" fillId="0" borderId="145" xfId="3227" applyFont="1" applyFill="1" applyBorder="1" applyAlignment="1">
      <alignment horizontal="center"/>
    </xf>
    <xf numFmtId="0" fontId="27" fillId="0" borderId="146" xfId="3227" applyFont="1" applyFill="1" applyBorder="1"/>
    <xf numFmtId="165" fontId="188" fillId="0" borderId="153" xfId="12382" applyNumberFormat="1" applyFont="1" applyFill="1" applyBorder="1" applyAlignment="1" applyProtection="1">
      <alignment horizontal="center"/>
    </xf>
    <xf numFmtId="0" fontId="279" fillId="0" borderId="156" xfId="3227" applyFont="1" applyFill="1" applyBorder="1"/>
    <xf numFmtId="0" fontId="279" fillId="0" borderId="157" xfId="3227" applyFont="1" applyFill="1" applyBorder="1" applyAlignment="1">
      <alignment horizontal="center"/>
    </xf>
    <xf numFmtId="0" fontId="284" fillId="0" borderId="0" xfId="3227" applyFont="1" applyAlignment="1"/>
    <xf numFmtId="0" fontId="235" fillId="0" borderId="0" xfId="3227" applyFont="1"/>
    <xf numFmtId="0" fontId="40" fillId="0" borderId="0" xfId="3227" applyFont="1"/>
    <xf numFmtId="0" fontId="28" fillId="0" borderId="50" xfId="0" applyFont="1" applyBorder="1"/>
    <xf numFmtId="0" fontId="29" fillId="0" borderId="43" xfId="0" applyFont="1" applyBorder="1"/>
    <xf numFmtId="164" fontId="30" fillId="0" borderId="43" xfId="1" applyNumberFormat="1" applyFont="1" applyBorder="1"/>
    <xf numFmtId="164" fontId="29" fillId="0" borderId="43" xfId="1" applyNumberFormat="1" applyFont="1" applyBorder="1"/>
    <xf numFmtId="0" fontId="31" fillId="0" borderId="54" xfId="0" applyFont="1" applyFill="1" applyBorder="1"/>
    <xf numFmtId="0" fontId="29" fillId="0" borderId="43" xfId="0" applyFont="1" applyFill="1" applyBorder="1" applyAlignment="1">
      <alignment horizontal="center"/>
    </xf>
    <xf numFmtId="164" fontId="32" fillId="36" borderId="43" xfId="0" applyNumberFormat="1" applyFont="1" applyFill="1" applyBorder="1"/>
    <xf numFmtId="164" fontId="29" fillId="0" borderId="43" xfId="0" applyNumberFormat="1" applyFont="1" applyFill="1" applyBorder="1"/>
    <xf numFmtId="0" fontId="31" fillId="37" borderId="50" xfId="0" applyFont="1" applyFill="1" applyBorder="1"/>
    <xf numFmtId="0" fontId="31" fillId="37" borderId="51" xfId="0" applyFont="1" applyFill="1" applyBorder="1"/>
    <xf numFmtId="0" fontId="29" fillId="37" borderId="43" xfId="0" applyFont="1" applyFill="1" applyBorder="1" applyAlignment="1">
      <alignment horizontal="center"/>
    </xf>
    <xf numFmtId="164" fontId="32" fillId="37" borderId="43" xfId="0" applyNumberFormat="1" applyFont="1" applyFill="1" applyBorder="1"/>
    <xf numFmtId="164" fontId="29" fillId="37" borderId="43" xfId="0" applyNumberFormat="1" applyFont="1" applyFill="1" applyBorder="1"/>
    <xf numFmtId="0" fontId="29" fillId="36" borderId="50" xfId="0" applyFont="1" applyFill="1" applyBorder="1"/>
    <xf numFmtId="164" fontId="29" fillId="36" borderId="43" xfId="0" applyNumberFormat="1" applyFont="1" applyFill="1" applyBorder="1"/>
    <xf numFmtId="0" fontId="34" fillId="0" borderId="51" xfId="0" applyFont="1" applyBorder="1"/>
    <xf numFmtId="0" fontId="35" fillId="0" borderId="43" xfId="0" applyFont="1" applyBorder="1" applyAlignment="1">
      <alignment horizontal="center"/>
    </xf>
    <xf numFmtId="0" fontId="29" fillId="0" borderId="43" xfId="0" applyFont="1" applyFill="1" applyBorder="1"/>
    <xf numFmtId="1" fontId="29" fillId="0" borderId="43" xfId="0" applyNumberFormat="1" applyFont="1" applyFill="1" applyBorder="1"/>
    <xf numFmtId="0" fontId="28" fillId="38" borderId="50" xfId="0" applyFont="1" applyFill="1" applyBorder="1"/>
    <xf numFmtId="0" fontId="28" fillId="38" borderId="54" xfId="0" applyFont="1" applyFill="1" applyBorder="1"/>
    <xf numFmtId="0" fontId="28" fillId="38" borderId="43" xfId="0" applyFont="1" applyFill="1" applyBorder="1" applyAlignment="1">
      <alignment horizontal="center"/>
    </xf>
    <xf numFmtId="164" fontId="28" fillId="38" borderId="43" xfId="1" applyNumberFormat="1" applyFont="1" applyFill="1" applyBorder="1"/>
    <xf numFmtId="0" fontId="28" fillId="35" borderId="50" xfId="0" applyFont="1" applyFill="1" applyBorder="1"/>
    <xf numFmtId="0" fontId="28" fillId="35" borderId="54" xfId="0" applyFont="1" applyFill="1" applyBorder="1"/>
    <xf numFmtId="0" fontId="28" fillId="35" borderId="43" xfId="0" applyFont="1" applyFill="1" applyBorder="1" applyAlignment="1">
      <alignment horizontal="center"/>
    </xf>
    <xf numFmtId="164" fontId="32" fillId="35" borderId="43" xfId="1" applyNumberFormat="1" applyFont="1" applyFill="1" applyBorder="1"/>
    <xf numFmtId="0" fontId="28" fillId="0" borderId="54" xfId="0" applyFont="1" applyBorder="1"/>
    <xf numFmtId="0" fontId="28" fillId="0" borderId="43" xfId="0" applyFont="1" applyBorder="1" applyAlignment="1">
      <alignment horizontal="center"/>
    </xf>
    <xf numFmtId="43" fontId="28" fillId="0" borderId="43" xfId="1" applyNumberFormat="1" applyFont="1" applyBorder="1" applyAlignment="1">
      <alignment horizontal="right"/>
    </xf>
    <xf numFmtId="43" fontId="28" fillId="0" borderId="51" xfId="1" applyNumberFormat="1" applyFont="1" applyBorder="1" applyAlignment="1">
      <alignment horizontal="right"/>
    </xf>
    <xf numFmtId="0" fontId="28" fillId="0" borderId="45" xfId="0" applyFont="1" applyBorder="1"/>
    <xf numFmtId="0" fontId="28" fillId="0" borderId="57" xfId="0" applyFont="1" applyBorder="1"/>
    <xf numFmtId="0" fontId="28" fillId="0" borderId="47" xfId="0" applyFont="1" applyBorder="1" applyAlignment="1">
      <alignment horizontal="center"/>
    </xf>
    <xf numFmtId="43" fontId="28" fillId="0" borderId="47" xfId="1" applyNumberFormat="1" applyFont="1" applyBorder="1" applyAlignment="1">
      <alignment horizontal="right"/>
    </xf>
    <xf numFmtId="43" fontId="28" fillId="0" borderId="46" xfId="1" applyNumberFormat="1" applyFont="1" applyBorder="1" applyAlignment="1">
      <alignment horizontal="right"/>
    </xf>
    <xf numFmtId="164" fontId="29" fillId="0" borderId="43" xfId="1" applyNumberFormat="1" applyFont="1" applyFill="1" applyBorder="1"/>
    <xf numFmtId="164" fontId="0" fillId="0" borderId="43" xfId="0" applyNumberFormat="1" applyBorder="1"/>
    <xf numFmtId="164" fontId="0" fillId="0" borderId="47" xfId="0" applyNumberFormat="1" applyBorder="1"/>
    <xf numFmtId="0" fontId="37" fillId="35" borderId="50" xfId="0" applyFont="1" applyFill="1" applyBorder="1"/>
    <xf numFmtId="0" fontId="29" fillId="35" borderId="54" xfId="0" applyFont="1" applyFill="1" applyBorder="1"/>
    <xf numFmtId="0" fontId="37" fillId="35" borderId="43" xfId="0" applyFont="1" applyFill="1" applyBorder="1" applyAlignment="1">
      <alignment horizontal="center"/>
    </xf>
    <xf numFmtId="164" fontId="37" fillId="35" borderId="43" xfId="1" applyNumberFormat="1" applyFont="1" applyFill="1" applyBorder="1"/>
    <xf numFmtId="164" fontId="37" fillId="35" borderId="51" xfId="1" applyNumberFormat="1" applyFont="1" applyFill="1" applyBorder="1"/>
    <xf numFmtId="43" fontId="37" fillId="35" borderId="43" xfId="0" applyNumberFormat="1" applyFont="1" applyFill="1" applyBorder="1" applyAlignment="1">
      <alignment horizontal="center"/>
    </xf>
    <xf numFmtId="43" fontId="32" fillId="35" borderId="43" xfId="1" applyNumberFormat="1" applyFont="1" applyFill="1" applyBorder="1" applyAlignment="1">
      <alignment horizontal="right"/>
    </xf>
    <xf numFmtId="0" fontId="37" fillId="35" borderId="48" xfId="0" applyFont="1" applyFill="1" applyBorder="1"/>
    <xf numFmtId="43" fontId="37" fillId="35" borderId="44" xfId="0" applyNumberFormat="1" applyFont="1" applyFill="1" applyBorder="1" applyAlignment="1">
      <alignment horizontal="center"/>
    </xf>
    <xf numFmtId="43" fontId="37" fillId="35" borderId="44" xfId="1" applyNumberFormat="1" applyFont="1" applyFill="1" applyBorder="1" applyAlignment="1">
      <alignment horizontal="right"/>
    </xf>
    <xf numFmtId="43" fontId="37" fillId="35" borderId="47" xfId="1" applyNumberFormat="1" applyFont="1" applyFill="1" applyBorder="1" applyAlignment="1">
      <alignment horizontal="right"/>
    </xf>
    <xf numFmtId="0" fontId="29" fillId="0" borderId="45" xfId="3" applyFont="1" applyFill="1" applyBorder="1" applyAlignment="1">
      <alignment horizontal="left"/>
    </xf>
    <xf numFmtId="0" fontId="29" fillId="0" borderId="57" xfId="3" applyFont="1" applyFill="1" applyBorder="1"/>
    <xf numFmtId="0" fontId="29" fillId="0" borderId="47" xfId="3" applyFont="1" applyBorder="1" applyAlignment="1">
      <alignment horizontal="center"/>
    </xf>
    <xf numFmtId="165" fontId="29" fillId="0" borderId="43" xfId="1" applyNumberFormat="1" applyFont="1" applyFill="1" applyBorder="1"/>
    <xf numFmtId="0" fontId="29" fillId="0" borderId="54" xfId="3" applyFont="1" applyBorder="1"/>
    <xf numFmtId="0" fontId="29" fillId="0" borderId="43" xfId="3" applyFont="1" applyFill="1" applyBorder="1" applyAlignment="1">
      <alignment horizontal="center"/>
    </xf>
    <xf numFmtId="0" fontId="41" fillId="0" borderId="54" xfId="3" applyFont="1" applyBorder="1" applyAlignment="1">
      <alignment horizontal="left" vertical="center"/>
    </xf>
    <xf numFmtId="0" fontId="42" fillId="0" borderId="54" xfId="3" applyFont="1" applyBorder="1" applyAlignment="1">
      <alignment horizontal="left" vertical="center"/>
    </xf>
    <xf numFmtId="0" fontId="29" fillId="0" borderId="57" xfId="3" applyFont="1" applyBorder="1"/>
    <xf numFmtId="0" fontId="29" fillId="0" borderId="47" xfId="3" applyFont="1" applyFill="1" applyBorder="1" applyAlignment="1">
      <alignment horizontal="center"/>
    </xf>
    <xf numFmtId="0" fontId="28" fillId="0" borderId="50" xfId="0" applyFont="1" applyFill="1" applyBorder="1"/>
    <xf numFmtId="0" fontId="29" fillId="0" borderId="50" xfId="0" applyFont="1" applyFill="1" applyBorder="1" applyAlignment="1">
      <alignment horizontal="center"/>
    </xf>
    <xf numFmtId="0" fontId="28" fillId="0" borderId="45" xfId="0" applyFont="1" applyFill="1" applyBorder="1"/>
    <xf numFmtId="0" fontId="29" fillId="0" borderId="45" xfId="0" applyFont="1" applyFill="1" applyBorder="1" applyAlignment="1">
      <alignment horizontal="center"/>
    </xf>
    <xf numFmtId="165" fontId="29" fillId="0" borderId="46" xfId="1" applyNumberFormat="1" applyFont="1" applyFill="1" applyBorder="1"/>
    <xf numFmtId="165" fontId="29" fillId="0" borderId="47" xfId="1" applyNumberFormat="1" applyFont="1" applyFill="1" applyBorder="1"/>
    <xf numFmtId="0" fontId="29" fillId="0" borderId="48" xfId="0" applyFont="1" applyFill="1" applyBorder="1" applyAlignment="1">
      <alignment horizontal="right"/>
    </xf>
    <xf numFmtId="0" fontId="29" fillId="0" borderId="49" xfId="0" applyFont="1" applyFill="1" applyBorder="1"/>
    <xf numFmtId="0" fontId="38" fillId="38" borderId="50" xfId="0" applyFont="1" applyFill="1" applyBorder="1" applyAlignment="1">
      <alignment horizontal="right"/>
    </xf>
    <xf numFmtId="0" fontId="38" fillId="38" borderId="51" xfId="0" applyFont="1" applyFill="1" applyBorder="1"/>
    <xf numFmtId="0" fontId="38" fillId="38" borderId="43" xfId="0" applyFont="1" applyFill="1" applyBorder="1" applyAlignment="1">
      <alignment horizontal="center"/>
    </xf>
    <xf numFmtId="43" fontId="38" fillId="38" borderId="43" xfId="1" applyNumberFormat="1" applyFont="1" applyFill="1" applyBorder="1"/>
    <xf numFmtId="43" fontId="38" fillId="38" borderId="43" xfId="1" applyFont="1" applyFill="1" applyBorder="1"/>
    <xf numFmtId="0" fontId="29" fillId="0" borderId="50" xfId="0" applyFont="1" applyFill="1" applyBorder="1" applyAlignment="1">
      <alignment horizontal="right"/>
    </xf>
    <xf numFmtId="0" fontId="38" fillId="35" borderId="50" xfId="0" applyFont="1" applyFill="1" applyBorder="1" applyAlignment="1">
      <alignment horizontal="right"/>
    </xf>
    <xf numFmtId="0" fontId="38" fillId="35" borderId="51" xfId="0" applyFont="1" applyFill="1" applyBorder="1"/>
    <xf numFmtId="0" fontId="38" fillId="35" borderId="43" xfId="0" applyFont="1" applyFill="1" applyBorder="1" applyAlignment="1">
      <alignment horizontal="center"/>
    </xf>
    <xf numFmtId="43" fontId="38" fillId="35" borderId="43" xfId="1" applyNumberFormat="1" applyFont="1" applyFill="1" applyBorder="1"/>
    <xf numFmtId="43" fontId="38" fillId="35" borderId="43" xfId="1" applyFont="1" applyFill="1" applyBorder="1"/>
    <xf numFmtId="0" fontId="44" fillId="35" borderId="50" xfId="0" applyFont="1" applyFill="1" applyBorder="1" applyAlignment="1">
      <alignment horizontal="right"/>
    </xf>
    <xf numFmtId="0" fontId="44" fillId="35" borderId="51" xfId="0" applyFont="1" applyFill="1" applyBorder="1"/>
    <xf numFmtId="0" fontId="44" fillId="35" borderId="43" xfId="0" applyFont="1" applyFill="1" applyBorder="1" applyAlignment="1">
      <alignment horizontal="center"/>
    </xf>
    <xf numFmtId="0" fontId="29" fillId="0" borderId="50" xfId="0" applyFont="1" applyBorder="1" applyAlignment="1">
      <alignment horizontal="right"/>
    </xf>
    <xf numFmtId="168" fontId="29" fillId="0" borderId="43" xfId="4" applyNumberFormat="1" applyFont="1" applyFill="1" applyBorder="1"/>
    <xf numFmtId="0" fontId="45" fillId="35" borderId="50" xfId="0" applyFont="1" applyFill="1" applyBorder="1"/>
    <xf numFmtId="0" fontId="45" fillId="35" borderId="43" xfId="0" applyFont="1" applyFill="1" applyBorder="1" applyAlignment="1">
      <alignment horizontal="center"/>
    </xf>
    <xf numFmtId="167" fontId="45" fillId="35" borderId="43" xfId="1" applyNumberFormat="1" applyFont="1" applyFill="1" applyBorder="1"/>
    <xf numFmtId="43" fontId="45" fillId="35" borderId="43" xfId="1" applyFont="1" applyFill="1" applyBorder="1"/>
    <xf numFmtId="0" fontId="29" fillId="41" borderId="50" xfId="0" applyFont="1" applyFill="1" applyBorder="1" applyAlignment="1">
      <alignment horizontal="right"/>
    </xf>
    <xf numFmtId="0" fontId="29" fillId="36" borderId="179" xfId="4" applyFont="1" applyFill="1" applyBorder="1"/>
    <xf numFmtId="0" fontId="0" fillId="0" borderId="41" xfId="0" applyBorder="1"/>
    <xf numFmtId="164" fontId="29" fillId="43" borderId="47" xfId="1" applyNumberFormat="1" applyFont="1" applyFill="1" applyBorder="1"/>
    <xf numFmtId="164" fontId="29" fillId="43" borderId="43" xfId="1" applyNumberFormat="1" applyFont="1" applyFill="1" applyBorder="1"/>
    <xf numFmtId="0" fontId="29" fillId="0" borderId="180" xfId="0" applyFont="1" applyBorder="1"/>
    <xf numFmtId="0" fontId="29" fillId="0" borderId="181" xfId="0" applyFont="1" applyBorder="1"/>
    <xf numFmtId="0" fontId="29" fillId="0" borderId="180" xfId="0" applyFont="1" applyFill="1" applyBorder="1"/>
    <xf numFmtId="0" fontId="29" fillId="0" borderId="181" xfId="0" applyFont="1" applyFill="1" applyBorder="1"/>
    <xf numFmtId="0" fontId="29" fillId="0" borderId="48" xfId="0" applyFont="1" applyFill="1" applyBorder="1"/>
    <xf numFmtId="0" fontId="29" fillId="0" borderId="58" xfId="0" applyFont="1" applyFill="1" applyBorder="1"/>
    <xf numFmtId="0" fontId="29" fillId="36" borderId="48" xfId="5" applyFont="1" applyFill="1" applyBorder="1"/>
    <xf numFmtId="0" fontId="29" fillId="45" borderId="49" xfId="5" applyFont="1" applyFill="1" applyBorder="1"/>
    <xf numFmtId="0" fontId="29" fillId="41" borderId="48" xfId="5" applyFont="1" applyFill="1" applyBorder="1"/>
    <xf numFmtId="0" fontId="29" fillId="46" borderId="58" xfId="5" applyFont="1" applyFill="1" applyBorder="1"/>
    <xf numFmtId="0" fontId="29" fillId="47" borderId="45" xfId="5" applyFont="1" applyFill="1" applyBorder="1"/>
    <xf numFmtId="0" fontId="29" fillId="47" borderId="57" xfId="5" applyFont="1" applyFill="1" applyBorder="1"/>
    <xf numFmtId="0" fontId="29" fillId="0" borderId="182" xfId="0" applyFont="1" applyBorder="1"/>
    <xf numFmtId="0" fontId="29" fillId="41" borderId="180" xfId="5" applyFont="1" applyFill="1" applyBorder="1"/>
    <xf numFmtId="0" fontId="29" fillId="46" borderId="182" xfId="5" applyFont="1" applyFill="1" applyBorder="1"/>
    <xf numFmtId="0" fontId="29" fillId="46" borderId="49" xfId="5" applyFont="1" applyFill="1" applyBorder="1"/>
    <xf numFmtId="0" fontId="29" fillId="41" borderId="48" xfId="0" applyFont="1" applyFill="1" applyBorder="1"/>
    <xf numFmtId="0" fontId="29" fillId="41" borderId="58" xfId="0" applyFont="1" applyFill="1" applyBorder="1"/>
    <xf numFmtId="0" fontId="29" fillId="0" borderId="49" xfId="4" applyFont="1" applyBorder="1"/>
    <xf numFmtId="0" fontId="29" fillId="0" borderId="182" xfId="4" applyFont="1" applyBorder="1"/>
    <xf numFmtId="0" fontId="29" fillId="0" borderId="183" xfId="0" applyFont="1" applyFill="1" applyBorder="1" applyAlignment="1">
      <alignment vertical="top"/>
    </xf>
    <xf numFmtId="0" fontId="29" fillId="0" borderId="184" xfId="0" applyFont="1" applyBorder="1" applyAlignment="1">
      <alignment horizontal="center"/>
    </xf>
    <xf numFmtId="43" fontId="29" fillId="0" borderId="185" xfId="1" applyFont="1" applyFill="1" applyBorder="1"/>
    <xf numFmtId="43" fontId="29" fillId="0" borderId="184" xfId="1" applyFont="1" applyFill="1" applyBorder="1"/>
    <xf numFmtId="0" fontId="29" fillId="0" borderId="186" xfId="0" applyFont="1" applyBorder="1"/>
    <xf numFmtId="0" fontId="29" fillId="0" borderId="187" xfId="0" applyFont="1" applyFill="1" applyBorder="1" applyAlignment="1">
      <alignment vertical="top"/>
    </xf>
    <xf numFmtId="0" fontId="29" fillId="0" borderId="188" xfId="0" applyFont="1" applyBorder="1" applyAlignment="1">
      <alignment horizontal="center"/>
    </xf>
    <xf numFmtId="43" fontId="29" fillId="0" borderId="189" xfId="1" applyFont="1" applyFill="1" applyBorder="1"/>
    <xf numFmtId="43" fontId="29" fillId="0" borderId="188" xfId="1" applyFont="1" applyFill="1" applyBorder="1"/>
    <xf numFmtId="0" fontId="29" fillId="0" borderId="190" xfId="0" applyFont="1" applyBorder="1"/>
    <xf numFmtId="0" fontId="29" fillId="0" borderId="191" xfId="0" applyFont="1" applyFill="1" applyBorder="1" applyAlignment="1">
      <alignment vertical="top"/>
    </xf>
    <xf numFmtId="0" fontId="29" fillId="0" borderId="192" xfId="0" applyFont="1" applyBorder="1" applyAlignment="1">
      <alignment horizontal="center"/>
    </xf>
    <xf numFmtId="43" fontId="29" fillId="0" borderId="193" xfId="1" applyFont="1" applyFill="1" applyBorder="1"/>
    <xf numFmtId="43" fontId="29" fillId="0" borderId="192" xfId="1" applyFont="1" applyFill="1" applyBorder="1"/>
    <xf numFmtId="0" fontId="29" fillId="0" borderId="194" xfId="0" applyFont="1" applyBorder="1"/>
    <xf numFmtId="0" fontId="29" fillId="0" borderId="195" xfId="0" applyFont="1" applyBorder="1"/>
    <xf numFmtId="0" fontId="29" fillId="0" borderId="196" xfId="0" applyFont="1" applyBorder="1" applyAlignment="1">
      <alignment horizontal="center"/>
    </xf>
    <xf numFmtId="0" fontId="29" fillId="0" borderId="197" xfId="0" applyFont="1" applyBorder="1"/>
    <xf numFmtId="0" fontId="29" fillId="0" borderId="198" xfId="0" applyFont="1" applyBorder="1"/>
    <xf numFmtId="0" fontId="29" fillId="0" borderId="193" xfId="0" applyFont="1" applyBorder="1" applyAlignment="1">
      <alignment horizontal="center"/>
    </xf>
    <xf numFmtId="168" fontId="29" fillId="0" borderId="192" xfId="4" applyNumberFormat="1" applyFont="1" applyFill="1" applyBorder="1"/>
    <xf numFmtId="0" fontId="29" fillId="0" borderId="199" xfId="0" applyFont="1" applyBorder="1"/>
    <xf numFmtId="0" fontId="29" fillId="0" borderId="200" xfId="0" applyFont="1" applyBorder="1"/>
    <xf numFmtId="0" fontId="29" fillId="36" borderId="199" xfId="5" applyFont="1" applyFill="1" applyBorder="1"/>
    <xf numFmtId="0" fontId="29" fillId="51" borderId="201" xfId="0" applyFont="1" applyFill="1" applyBorder="1"/>
    <xf numFmtId="168" fontId="29" fillId="0" borderId="188" xfId="4" applyNumberFormat="1" applyFont="1" applyFill="1" applyBorder="1"/>
    <xf numFmtId="43" fontId="29" fillId="51" borderId="188" xfId="1" applyFont="1" applyFill="1" applyBorder="1"/>
    <xf numFmtId="0" fontId="29" fillId="0" borderId="202" xfId="0" applyFont="1" applyBorder="1"/>
    <xf numFmtId="168" fontId="29" fillId="0" borderId="184" xfId="4" applyNumberFormat="1" applyFont="1" applyFill="1" applyBorder="1"/>
    <xf numFmtId="0" fontId="29" fillId="51" borderId="203" xfId="0" applyFont="1" applyFill="1" applyBorder="1"/>
    <xf numFmtId="0" fontId="29" fillId="51" borderId="204" xfId="0" applyFont="1" applyFill="1" applyBorder="1"/>
    <xf numFmtId="0" fontId="29" fillId="0" borderId="185" xfId="0" applyFont="1" applyBorder="1" applyAlignment="1">
      <alignment horizontal="center"/>
    </xf>
    <xf numFmtId="43" fontId="29" fillId="51" borderId="184" xfId="1" applyFont="1" applyFill="1" applyBorder="1"/>
    <xf numFmtId="164" fontId="29" fillId="0" borderId="192" xfId="0" applyNumberFormat="1" applyFont="1" applyFill="1" applyBorder="1"/>
    <xf numFmtId="43" fontId="29" fillId="0" borderId="192" xfId="0" applyNumberFormat="1" applyFont="1" applyFill="1" applyBorder="1"/>
    <xf numFmtId="0" fontId="29" fillId="0" borderId="199" xfId="0" applyFont="1" applyFill="1" applyBorder="1"/>
    <xf numFmtId="0" fontId="29" fillId="0" borderId="205" xfId="0" applyFont="1" applyFill="1" applyBorder="1"/>
    <xf numFmtId="0" fontId="29" fillId="0" borderId="192" xfId="0" applyFont="1" applyFill="1" applyBorder="1" applyAlignment="1">
      <alignment horizontal="center"/>
    </xf>
    <xf numFmtId="0" fontId="29" fillId="45" borderId="200" xfId="5" applyFont="1" applyFill="1" applyBorder="1"/>
    <xf numFmtId="0" fontId="29" fillId="51" borderId="200" xfId="0" applyFont="1" applyFill="1" applyBorder="1"/>
    <xf numFmtId="0" fontId="29" fillId="51" borderId="192" xfId="0" applyFont="1" applyFill="1" applyBorder="1" applyAlignment="1">
      <alignment horizontal="center"/>
    </xf>
    <xf numFmtId="164" fontId="29" fillId="51" borderId="192" xfId="0" applyNumberFormat="1" applyFont="1" applyFill="1" applyBorder="1"/>
    <xf numFmtId="0" fontId="29" fillId="36" borderId="194" xfId="5" applyFont="1" applyFill="1" applyBorder="1"/>
    <xf numFmtId="0" fontId="29" fillId="45" borderId="195" xfId="5" applyFont="1" applyFill="1" applyBorder="1"/>
    <xf numFmtId="0" fontId="29" fillId="0" borderId="196" xfId="0" applyFont="1" applyFill="1" applyBorder="1" applyAlignment="1">
      <alignment horizontal="center"/>
    </xf>
    <xf numFmtId="43" fontId="29" fillId="0" borderId="196" xfId="1" applyFont="1" applyFill="1" applyBorder="1"/>
    <xf numFmtId="164" fontId="29" fillId="0" borderId="196" xfId="0" applyNumberFormat="1" applyFont="1" applyFill="1" applyBorder="1"/>
    <xf numFmtId="43" fontId="29" fillId="0" borderId="196" xfId="0" applyNumberFormat="1" applyFont="1" applyFill="1" applyBorder="1"/>
    <xf numFmtId="0" fontId="29" fillId="0" borderId="200" xfId="0" applyFont="1" applyFill="1" applyBorder="1"/>
    <xf numFmtId="0" fontId="29" fillId="41" borderId="199" xfId="0" applyFont="1" applyFill="1" applyBorder="1"/>
    <xf numFmtId="0" fontId="29" fillId="41" borderId="200" xfId="0" applyFont="1" applyFill="1" applyBorder="1"/>
    <xf numFmtId="0" fontId="31" fillId="41" borderId="199" xfId="0" applyFont="1" applyFill="1" applyBorder="1"/>
    <xf numFmtId="0" fontId="31" fillId="41" borderId="200" xfId="0" applyFont="1" applyFill="1" applyBorder="1"/>
    <xf numFmtId="0" fontId="31" fillId="0" borderId="199" xfId="0" applyFont="1" applyBorder="1"/>
    <xf numFmtId="0" fontId="31" fillId="0" borderId="200" xfId="0" applyFont="1" applyBorder="1"/>
    <xf numFmtId="0" fontId="31" fillId="39" borderId="199" xfId="0" applyFont="1" applyFill="1" applyBorder="1"/>
    <xf numFmtId="0" fontId="31" fillId="39" borderId="200" xfId="0" applyFont="1" applyFill="1" applyBorder="1"/>
    <xf numFmtId="0" fontId="31" fillId="0" borderId="199" xfId="0" applyFont="1" applyFill="1" applyBorder="1"/>
    <xf numFmtId="0" fontId="31" fillId="0" borderId="200" xfId="0" applyFont="1" applyFill="1" applyBorder="1"/>
    <xf numFmtId="0" fontId="31" fillId="36" borderId="199" xfId="5" applyFont="1" applyFill="1" applyBorder="1"/>
    <xf numFmtId="0" fontId="31" fillId="45" borderId="200" xfId="5" applyFont="1" applyFill="1" applyBorder="1"/>
    <xf numFmtId="164" fontId="29" fillId="39" borderId="192" xfId="0" applyNumberFormat="1" applyFont="1" applyFill="1" applyBorder="1"/>
    <xf numFmtId="0" fontId="29" fillId="0" borderId="206" xfId="4" applyFont="1" applyBorder="1" applyAlignment="1">
      <alignment horizontal="right"/>
    </xf>
    <xf numFmtId="0" fontId="29" fillId="0" borderId="207" xfId="4" applyFont="1" applyBorder="1"/>
    <xf numFmtId="43" fontId="29" fillId="0" borderId="208" xfId="1" applyFont="1" applyFill="1" applyBorder="1"/>
    <xf numFmtId="0" fontId="27" fillId="52" borderId="176" xfId="0" applyFont="1" applyFill="1" applyBorder="1"/>
    <xf numFmtId="0" fontId="28" fillId="52" borderId="177" xfId="0" applyFont="1" applyFill="1" applyBorder="1"/>
    <xf numFmtId="0" fontId="28" fillId="52" borderId="178" xfId="0" applyFont="1" applyFill="1" applyBorder="1" applyAlignment="1">
      <alignment horizontal="center"/>
    </xf>
    <xf numFmtId="164" fontId="28" fillId="52" borderId="178" xfId="0" applyNumberFormat="1" applyFont="1" applyFill="1" applyBorder="1"/>
    <xf numFmtId="43" fontId="28" fillId="52" borderId="178" xfId="1" applyFont="1" applyFill="1" applyBorder="1"/>
    <xf numFmtId="0" fontId="29" fillId="0" borderId="180" xfId="5" applyFont="1" applyFill="1" applyBorder="1"/>
    <xf numFmtId="0" fontId="29" fillId="0" borderId="181" xfId="5" applyFont="1" applyFill="1" applyBorder="1"/>
    <xf numFmtId="0" fontId="29" fillId="36" borderId="180" xfId="5" applyFont="1" applyFill="1" applyBorder="1"/>
    <xf numFmtId="0" fontId="29" fillId="45" borderId="181" xfId="5" applyFont="1" applyFill="1" applyBorder="1"/>
    <xf numFmtId="0" fontId="29" fillId="36" borderId="185" xfId="0" applyFont="1" applyFill="1" applyBorder="1" applyAlignment="1">
      <alignment horizontal="center"/>
    </xf>
    <xf numFmtId="0" fontId="29" fillId="54" borderId="180" xfId="5" applyFont="1" applyFill="1" applyBorder="1"/>
    <xf numFmtId="0" fontId="29" fillId="54" borderId="181" xfId="5" applyFont="1" applyFill="1" applyBorder="1"/>
    <xf numFmtId="0" fontId="31" fillId="41" borderId="180" xfId="5" applyFont="1" applyFill="1" applyBorder="1"/>
    <xf numFmtId="0" fontId="31" fillId="41" borderId="181" xfId="5" applyFont="1" applyFill="1" applyBorder="1"/>
    <xf numFmtId="0" fontId="51" fillId="53" borderId="180" xfId="5" applyFont="1" applyFill="1" applyBorder="1"/>
    <xf numFmtId="0" fontId="31" fillId="0" borderId="180" xfId="0" applyFont="1" applyBorder="1"/>
    <xf numFmtId="0" fontId="31" fillId="0" borderId="182" xfId="0" applyFont="1" applyBorder="1"/>
    <xf numFmtId="43" fontId="50" fillId="0" borderId="193" xfId="1" applyFont="1" applyFill="1" applyBorder="1"/>
    <xf numFmtId="0" fontId="31" fillId="57" borderId="180" xfId="5" applyFont="1" applyFill="1" applyBorder="1"/>
    <xf numFmtId="0" fontId="31" fillId="57" borderId="182" xfId="5" applyFont="1" applyFill="1" applyBorder="1"/>
    <xf numFmtId="0" fontId="29" fillId="57" borderId="180" xfId="5" applyFont="1" applyFill="1" applyBorder="1"/>
    <xf numFmtId="0" fontId="29" fillId="57" borderId="182" xfId="5" applyFont="1" applyFill="1" applyBorder="1"/>
    <xf numFmtId="0" fontId="29" fillId="57" borderId="181" xfId="5" applyFont="1" applyFill="1" applyBorder="1"/>
    <xf numFmtId="169" fontId="29" fillId="57" borderId="182" xfId="1" applyNumberFormat="1" applyFont="1" applyFill="1" applyBorder="1" applyAlignment="1" applyProtection="1"/>
    <xf numFmtId="0" fontId="29" fillId="57" borderId="197" xfId="5" applyFont="1" applyFill="1" applyBorder="1"/>
    <xf numFmtId="169" fontId="29" fillId="57" borderId="198" xfId="1" applyNumberFormat="1" applyFont="1" applyFill="1" applyBorder="1" applyAlignment="1" applyProtection="1"/>
    <xf numFmtId="0" fontId="29" fillId="0" borderId="193" xfId="3" applyFont="1" applyBorder="1" applyAlignment="1">
      <alignment horizontal="center"/>
    </xf>
    <xf numFmtId="169" fontId="31" fillId="41" borderId="182" xfId="1" applyNumberFormat="1" applyFont="1" applyFill="1" applyBorder="1" applyAlignment="1" applyProtection="1"/>
    <xf numFmtId="0" fontId="29" fillId="0" borderId="182" xfId="0" applyFont="1" applyFill="1" applyBorder="1"/>
    <xf numFmtId="0" fontId="29" fillId="41" borderId="180" xfId="0" applyFont="1" applyFill="1" applyBorder="1"/>
    <xf numFmtId="0" fontId="29" fillId="41" borderId="182" xfId="0" applyFont="1" applyFill="1" applyBorder="1"/>
    <xf numFmtId="0" fontId="37" fillId="38" borderId="180" xfId="0" applyFont="1" applyFill="1" applyBorder="1"/>
    <xf numFmtId="0" fontId="37" fillId="38" borderId="181" xfId="0" applyFont="1" applyFill="1" applyBorder="1"/>
    <xf numFmtId="0" fontId="37" fillId="38" borderId="193" xfId="0" applyFont="1" applyFill="1" applyBorder="1" applyAlignment="1">
      <alignment horizontal="center"/>
    </xf>
    <xf numFmtId="0" fontId="38" fillId="38" borderId="180" xfId="0" applyFont="1" applyFill="1" applyBorder="1"/>
    <xf numFmtId="0" fontId="38" fillId="38" borderId="181" xfId="0" applyFont="1" applyFill="1" applyBorder="1"/>
    <xf numFmtId="0" fontId="38" fillId="38" borderId="193" xfId="0" applyFont="1" applyFill="1" applyBorder="1" applyAlignment="1">
      <alignment horizontal="center"/>
    </xf>
    <xf numFmtId="0" fontId="29" fillId="37" borderId="180" xfId="0" applyFont="1" applyFill="1" applyBorder="1"/>
    <xf numFmtId="0" fontId="29" fillId="37" borderId="182" xfId="0" applyFont="1" applyFill="1" applyBorder="1"/>
    <xf numFmtId="43" fontId="29" fillId="37" borderId="182" xfId="1" applyFont="1" applyFill="1" applyBorder="1" applyAlignment="1">
      <alignment horizontal="right"/>
    </xf>
    <xf numFmtId="43" fontId="29" fillId="37" borderId="182" xfId="0" applyNumberFormat="1" applyFont="1" applyFill="1" applyBorder="1" applyAlignment="1">
      <alignment horizontal="right"/>
    </xf>
    <xf numFmtId="165" fontId="29" fillId="37" borderId="182" xfId="1" applyNumberFormat="1" applyFont="1" applyFill="1" applyBorder="1" applyAlignment="1">
      <alignment horizontal="right"/>
    </xf>
    <xf numFmtId="165" fontId="29" fillId="37" borderId="182" xfId="0" applyNumberFormat="1" applyFont="1" applyFill="1" applyBorder="1" applyAlignment="1">
      <alignment horizontal="right"/>
    </xf>
    <xf numFmtId="0" fontId="27" fillId="0" borderId="20" xfId="0" applyFont="1" applyBorder="1" applyAlignment="1">
      <alignment horizontal="right"/>
    </xf>
    <xf numFmtId="43" fontId="27" fillId="0" borderId="20" xfId="12385" applyFont="1" applyBorder="1"/>
    <xf numFmtId="0" fontId="177" fillId="0" borderId="0" xfId="0" applyFont="1" applyFill="1" applyBorder="1" applyAlignment="1">
      <alignment horizontal="center" vertical="center"/>
    </xf>
    <xf numFmtId="0" fontId="17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177" fillId="0" borderId="0" xfId="0" applyFont="1" applyFill="1" applyAlignment="1">
      <alignment vertical="center"/>
    </xf>
    <xf numFmtId="0" fontId="180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/>
    </xf>
    <xf numFmtId="0" fontId="177" fillId="0" borderId="0" xfId="0" applyFont="1" applyFill="1" applyAlignment="1">
      <alignment horizontal="center" vertical="center"/>
    </xf>
    <xf numFmtId="0" fontId="27" fillId="0" borderId="73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55" xfId="0" applyFont="1" applyFill="1" applyBorder="1" applyAlignment="1">
      <alignment horizontal="center" vertical="center"/>
    </xf>
    <xf numFmtId="0" fontId="27" fillId="0" borderId="97" xfId="0" applyFont="1" applyFill="1" applyBorder="1" applyAlignment="1" applyProtection="1">
      <alignment vertical="center"/>
      <protection locked="0"/>
    </xf>
    <xf numFmtId="0" fontId="27" fillId="0" borderId="100" xfId="0" applyFont="1" applyFill="1" applyBorder="1" applyAlignment="1" applyProtection="1">
      <alignment horizontal="center" vertical="center"/>
      <protection locked="0"/>
    </xf>
    <xf numFmtId="0" fontId="177" fillId="0" borderId="98" xfId="0" applyFont="1" applyFill="1" applyBorder="1" applyAlignment="1" applyProtection="1">
      <alignment horizontal="center" vertical="center"/>
      <protection locked="0"/>
    </xf>
    <xf numFmtId="0" fontId="177" fillId="0" borderId="98" xfId="0" applyNumberFormat="1" applyFont="1" applyFill="1" applyBorder="1" applyAlignment="1">
      <alignment horizontal="center" vertical="center"/>
    </xf>
    <xf numFmtId="1" fontId="177" fillId="0" borderId="99" xfId="0" applyNumberFormat="1" applyFont="1" applyFill="1" applyBorder="1" applyAlignment="1">
      <alignment horizontal="center" vertical="center"/>
    </xf>
    <xf numFmtId="1" fontId="177" fillId="0" borderId="23" xfId="0" applyNumberFormat="1" applyFont="1" applyFill="1" applyBorder="1" applyAlignment="1">
      <alignment horizontal="center" vertical="center"/>
    </xf>
    <xf numFmtId="1" fontId="177" fillId="0" borderId="100" xfId="0" applyNumberFormat="1" applyFont="1" applyFill="1" applyBorder="1" applyAlignment="1">
      <alignment horizontal="center" vertical="center"/>
    </xf>
    <xf numFmtId="209" fontId="177" fillId="0" borderId="98" xfId="0" applyNumberFormat="1" applyFont="1" applyFill="1" applyBorder="1" applyAlignment="1" applyProtection="1">
      <alignment horizontal="center" vertical="center"/>
      <protection locked="0"/>
    </xf>
    <xf numFmtId="0" fontId="27" fillId="0" borderId="52" xfId="0" applyFont="1" applyFill="1" applyBorder="1" applyAlignment="1" applyProtection="1">
      <alignment vertical="center"/>
      <protection locked="0"/>
    </xf>
    <xf numFmtId="0" fontId="27" fillId="0" borderId="210" xfId="0" applyFont="1" applyFill="1" applyBorder="1" applyAlignment="1" applyProtection="1">
      <alignment horizontal="center" vertical="center"/>
      <protection locked="0"/>
    </xf>
    <xf numFmtId="0" fontId="177" fillId="0" borderId="101" xfId="0" applyFont="1" applyFill="1" applyBorder="1" applyAlignment="1" applyProtection="1">
      <alignment horizontal="center" vertical="center"/>
      <protection locked="0"/>
    </xf>
    <xf numFmtId="0" fontId="177" fillId="0" borderId="101" xfId="0" applyNumberFormat="1" applyFont="1" applyFill="1" applyBorder="1" applyAlignment="1">
      <alignment horizontal="center" vertical="center"/>
    </xf>
    <xf numFmtId="1" fontId="177" fillId="0" borderId="102" xfId="0" applyNumberFormat="1" applyFont="1" applyFill="1" applyBorder="1" applyAlignment="1">
      <alignment horizontal="center" vertical="center"/>
    </xf>
    <xf numFmtId="1" fontId="177" fillId="0" borderId="35" xfId="0" applyNumberFormat="1" applyFont="1" applyFill="1" applyBorder="1" applyAlignment="1">
      <alignment horizontal="center" vertical="center"/>
    </xf>
    <xf numFmtId="1" fontId="177" fillId="0" borderId="210" xfId="0" applyNumberFormat="1" applyFont="1" applyFill="1" applyBorder="1" applyAlignment="1">
      <alignment horizontal="center" vertical="center"/>
    </xf>
    <xf numFmtId="0" fontId="27" fillId="0" borderId="53" xfId="0" applyFont="1" applyFill="1" applyBorder="1" applyAlignment="1" applyProtection="1">
      <alignment vertical="center"/>
      <protection locked="0"/>
    </xf>
    <xf numFmtId="0" fontId="27" fillId="0" borderId="115" xfId="0" applyFont="1" applyFill="1" applyBorder="1" applyAlignment="1" applyProtection="1">
      <alignment horizontal="center" vertical="center"/>
      <protection locked="0"/>
    </xf>
    <xf numFmtId="0" fontId="177" fillId="0" borderId="211" xfId="0" applyFont="1" applyFill="1" applyBorder="1" applyAlignment="1" applyProtection="1">
      <alignment horizontal="center" vertical="center"/>
      <protection locked="0"/>
    </xf>
    <xf numFmtId="0" fontId="177" fillId="0" borderId="211" xfId="0" applyNumberFormat="1" applyFont="1" applyFill="1" applyBorder="1" applyAlignment="1">
      <alignment horizontal="center" vertical="center"/>
    </xf>
    <xf numFmtId="1" fontId="177" fillId="0" borderId="116" xfId="0" applyNumberFormat="1" applyFont="1" applyFill="1" applyBorder="1" applyAlignment="1">
      <alignment horizontal="center" vertical="center"/>
    </xf>
    <xf numFmtId="1" fontId="177" fillId="0" borderId="47" xfId="0" applyNumberFormat="1" applyFont="1" applyFill="1" applyBorder="1" applyAlignment="1">
      <alignment horizontal="center" vertical="center"/>
    </xf>
    <xf numFmtId="1" fontId="177" fillId="0" borderId="115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0" borderId="109" xfId="0" applyFont="1" applyFill="1" applyBorder="1" applyAlignment="1" applyProtection="1">
      <alignment vertical="center"/>
      <protection locked="0"/>
    </xf>
    <xf numFmtId="0" fontId="27" fillId="0" borderId="111" xfId="0" applyFont="1" applyFill="1" applyBorder="1" applyAlignment="1" applyProtection="1">
      <alignment horizontal="center" vertical="center"/>
      <protection locked="0"/>
    </xf>
    <xf numFmtId="0" fontId="27" fillId="0" borderId="110" xfId="0" applyFont="1" applyFill="1" applyBorder="1" applyAlignment="1" applyProtection="1">
      <alignment horizontal="center" vertical="center"/>
      <protection locked="0"/>
    </xf>
    <xf numFmtId="1" fontId="27" fillId="0" borderId="110" xfId="0" applyNumberFormat="1" applyFont="1" applyFill="1" applyBorder="1" applyAlignment="1">
      <alignment horizontal="center" vertical="center"/>
    </xf>
    <xf numFmtId="1" fontId="27" fillId="0" borderId="72" xfId="0" applyNumberFormat="1" applyFont="1" applyFill="1" applyBorder="1" applyAlignment="1">
      <alignment horizontal="center" vertical="center"/>
    </xf>
    <xf numFmtId="1" fontId="27" fillId="0" borderId="20" xfId="0" applyNumberFormat="1" applyFont="1" applyFill="1" applyBorder="1" applyAlignment="1">
      <alignment horizontal="center" vertical="center"/>
    </xf>
    <xf numFmtId="1" fontId="27" fillId="0" borderId="111" xfId="0" applyNumberFormat="1" applyFont="1" applyFill="1" applyBorder="1" applyAlignment="1">
      <alignment horizontal="center" vertical="center"/>
    </xf>
    <xf numFmtId="209" fontId="27" fillId="0" borderId="211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7" fillId="0" borderId="112" xfId="0" applyFont="1" applyFill="1" applyBorder="1" applyAlignment="1" applyProtection="1">
      <alignment vertical="center"/>
      <protection locked="0"/>
    </xf>
    <xf numFmtId="0" fontId="27" fillId="0" borderId="113" xfId="0" applyFont="1" applyFill="1" applyBorder="1" applyAlignment="1" applyProtection="1">
      <alignment horizontal="center" vertical="center"/>
      <protection locked="0"/>
    </xf>
    <xf numFmtId="0" fontId="177" fillId="0" borderId="107" xfId="0" applyFont="1" applyFill="1" applyBorder="1" applyAlignment="1" applyProtection="1">
      <alignment horizontal="center" vertical="center"/>
      <protection locked="0"/>
    </xf>
    <xf numFmtId="0" fontId="27" fillId="0" borderId="107" xfId="0" applyNumberFormat="1" applyFont="1" applyFill="1" applyBorder="1" applyAlignment="1">
      <alignment horizontal="center" vertical="center"/>
    </xf>
    <xf numFmtId="1" fontId="177" fillId="0" borderId="71" xfId="0" applyNumberFormat="1" applyFont="1" applyFill="1" applyBorder="1" applyAlignment="1">
      <alignment horizontal="center" vertical="center"/>
    </xf>
    <xf numFmtId="1" fontId="177" fillId="0" borderId="32" xfId="0" applyNumberFormat="1" applyFont="1" applyFill="1" applyBorder="1" applyAlignment="1">
      <alignment horizontal="center" vertical="center"/>
    </xf>
    <xf numFmtId="1" fontId="177" fillId="0" borderId="113" xfId="0" applyNumberFormat="1" applyFont="1" applyFill="1" applyBorder="1" applyAlignment="1">
      <alignment horizontal="center" vertical="center"/>
    </xf>
    <xf numFmtId="209" fontId="177" fillId="0" borderId="107" xfId="0" applyNumberFormat="1" applyFont="1" applyFill="1" applyBorder="1" applyAlignment="1" applyProtection="1">
      <alignment horizontal="center" vertical="center"/>
      <protection locked="0"/>
    </xf>
    <xf numFmtId="0" fontId="177" fillId="0" borderId="97" xfId="0" applyFont="1" applyFill="1" applyBorder="1" applyAlignment="1" applyProtection="1">
      <alignment vertical="center"/>
      <protection locked="0"/>
    </xf>
    <xf numFmtId="210" fontId="177" fillId="0" borderId="99" xfId="0" applyNumberFormat="1" applyFont="1" applyFill="1" applyBorder="1" applyAlignment="1">
      <alignment horizontal="center" vertical="center"/>
    </xf>
    <xf numFmtId="210" fontId="177" fillId="0" borderId="23" xfId="0" applyNumberFormat="1" applyFont="1" applyFill="1" applyBorder="1" applyAlignment="1">
      <alignment horizontal="center" vertical="center"/>
    </xf>
    <xf numFmtId="210" fontId="177" fillId="0" borderId="22" xfId="0" applyNumberFormat="1" applyFont="1" applyFill="1" applyBorder="1" applyAlignment="1">
      <alignment horizontal="center" vertical="center"/>
    </xf>
    <xf numFmtId="209" fontId="177" fillId="0" borderId="98" xfId="0" quotePrefix="1" applyNumberFormat="1" applyFont="1" applyFill="1" applyBorder="1" applyAlignment="1" applyProtection="1">
      <alignment horizontal="center" vertical="center"/>
      <protection locked="0"/>
    </xf>
    <xf numFmtId="0" fontId="177" fillId="0" borderId="53" xfId="0" applyFont="1" applyFill="1" applyBorder="1" applyAlignment="1" applyProtection="1">
      <alignment vertical="top" wrapText="1"/>
      <protection locked="0"/>
    </xf>
    <xf numFmtId="0" fontId="177" fillId="0" borderId="115" xfId="0" applyFont="1" applyFill="1" applyBorder="1" applyAlignment="1" applyProtection="1">
      <alignment horizontal="center" vertical="top"/>
      <protection locked="0"/>
    </xf>
    <xf numFmtId="0" fontId="177" fillId="0" borderId="110" xfId="0" applyFont="1" applyFill="1" applyBorder="1" applyAlignment="1" applyProtection="1">
      <alignment horizontal="center" vertical="top"/>
      <protection locked="0"/>
    </xf>
    <xf numFmtId="0" fontId="177" fillId="0" borderId="110" xfId="0" applyNumberFormat="1" applyFont="1" applyFill="1" applyBorder="1" applyAlignment="1">
      <alignment horizontal="center" vertical="top"/>
    </xf>
    <xf numFmtId="1" fontId="177" fillId="0" borderId="72" xfId="0" applyNumberFormat="1" applyFont="1" applyFill="1" applyBorder="1" applyAlignment="1">
      <alignment horizontal="center" vertical="top" wrapText="1"/>
    </xf>
    <xf numFmtId="1" fontId="177" fillId="0" borderId="20" xfId="0" applyNumberFormat="1" applyFont="1" applyFill="1" applyBorder="1" applyAlignment="1">
      <alignment horizontal="center" vertical="top" wrapText="1"/>
    </xf>
    <xf numFmtId="1" fontId="177" fillId="0" borderId="19" xfId="0" applyNumberFormat="1" applyFont="1" applyFill="1" applyBorder="1" applyAlignment="1">
      <alignment horizontal="center" vertical="top" wrapText="1"/>
    </xf>
    <xf numFmtId="209" fontId="177" fillId="0" borderId="110" xfId="0" quotePrefix="1" applyNumberFormat="1" applyFont="1" applyFill="1" applyBorder="1" applyAlignment="1" applyProtection="1">
      <alignment horizontal="center" vertical="top"/>
      <protection locked="0"/>
    </xf>
    <xf numFmtId="0" fontId="27" fillId="0" borderId="107" xfId="0" applyFont="1" applyFill="1" applyBorder="1" applyAlignment="1" applyProtection="1">
      <alignment horizontal="center" vertical="center"/>
      <protection locked="0"/>
    </xf>
    <xf numFmtId="1" fontId="27" fillId="0" borderId="107" xfId="0" applyNumberFormat="1" applyFont="1" applyFill="1" applyBorder="1" applyAlignment="1">
      <alignment horizontal="center" vertical="center"/>
    </xf>
    <xf numFmtId="210" fontId="27" fillId="0" borderId="71" xfId="0" applyNumberFormat="1" applyFont="1" applyFill="1" applyBorder="1" applyAlignment="1">
      <alignment horizontal="center" vertical="center"/>
    </xf>
    <xf numFmtId="210" fontId="27" fillId="0" borderId="32" xfId="0" applyNumberFormat="1" applyFont="1" applyFill="1" applyBorder="1" applyAlignment="1">
      <alignment horizontal="center" vertical="center"/>
    </xf>
    <xf numFmtId="210" fontId="27" fillId="0" borderId="0" xfId="0" applyNumberFormat="1" applyFont="1" applyFill="1" applyBorder="1" applyAlignment="1">
      <alignment horizontal="center" vertical="center"/>
    </xf>
    <xf numFmtId="209" fontId="27" fillId="0" borderId="107" xfId="0" applyNumberFormat="1" applyFont="1" applyFill="1" applyBorder="1" applyAlignment="1" applyProtection="1">
      <alignment horizontal="center" vertical="center"/>
      <protection locked="0"/>
    </xf>
    <xf numFmtId="211" fontId="177" fillId="0" borderId="100" xfId="0" applyNumberFormat="1" applyFont="1" applyFill="1" applyBorder="1" applyAlignment="1" applyProtection="1">
      <alignment horizontal="center" vertical="center"/>
      <protection locked="0"/>
    </xf>
    <xf numFmtId="0" fontId="177" fillId="0" borderId="98" xfId="0" applyNumberFormat="1" applyFont="1" applyFill="1" applyBorder="1" applyAlignment="1" applyProtection="1">
      <alignment horizontal="center" vertical="center"/>
      <protection locked="0"/>
    </xf>
    <xf numFmtId="228" fontId="177" fillId="0" borderId="99" xfId="0" applyNumberFormat="1" applyFont="1" applyFill="1" applyBorder="1" applyAlignment="1" applyProtection="1">
      <alignment horizontal="center" vertical="center"/>
      <protection locked="0"/>
    </xf>
    <xf numFmtId="228" fontId="177" fillId="0" borderId="23" xfId="0" applyNumberFormat="1" applyFont="1" applyFill="1" applyBorder="1" applyAlignment="1" applyProtection="1">
      <alignment horizontal="center" vertical="center"/>
      <protection locked="0"/>
    </xf>
    <xf numFmtId="228" fontId="177" fillId="0" borderId="100" xfId="0" applyNumberFormat="1" applyFont="1" applyFill="1" applyBorder="1" applyAlignment="1" applyProtection="1">
      <alignment horizontal="center" vertical="center"/>
      <protection locked="0"/>
    </xf>
    <xf numFmtId="0" fontId="177" fillId="0" borderId="98" xfId="0" quotePrefix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 textRotation="180"/>
    </xf>
    <xf numFmtId="0" fontId="177" fillId="0" borderId="0" xfId="0" applyFont="1" applyFill="1" applyBorder="1" applyAlignment="1">
      <alignment vertical="center"/>
    </xf>
    <xf numFmtId="0" fontId="285" fillId="0" borderId="112" xfId="0" applyFont="1" applyFill="1" applyBorder="1" applyAlignment="1">
      <alignment horizontal="left" vertical="center"/>
    </xf>
    <xf numFmtId="211" fontId="177" fillId="0" borderId="106" xfId="0" applyNumberFormat="1" applyFont="1" applyFill="1" applyBorder="1" applyAlignment="1" applyProtection="1">
      <alignment horizontal="center" vertical="center"/>
      <protection locked="0"/>
    </xf>
    <xf numFmtId="0" fontId="177" fillId="0" borderId="104" xfId="0" applyFont="1" applyFill="1" applyBorder="1" applyAlignment="1" applyProtection="1">
      <alignment horizontal="center" vertical="center"/>
      <protection locked="0"/>
    </xf>
    <xf numFmtId="0" fontId="177" fillId="0" borderId="104" xfId="0" applyNumberFormat="1" applyFont="1" applyFill="1" applyBorder="1" applyAlignment="1" applyProtection="1">
      <alignment horizontal="center" vertical="center"/>
      <protection locked="0"/>
    </xf>
    <xf numFmtId="4" fontId="177" fillId="0" borderId="105" xfId="0" applyNumberFormat="1" applyFont="1" applyFill="1" applyBorder="1" applyAlignment="1" applyProtection="1">
      <alignment horizontal="center" vertical="center"/>
      <protection locked="0"/>
    </xf>
    <xf numFmtId="4" fontId="177" fillId="0" borderId="44" xfId="0" applyNumberFormat="1" applyFont="1" applyFill="1" applyBorder="1" applyAlignment="1" applyProtection="1">
      <alignment horizontal="center" vertical="center"/>
      <protection locked="0"/>
    </xf>
    <xf numFmtId="4" fontId="177" fillId="0" borderId="106" xfId="0" applyNumberFormat="1" applyFont="1" applyFill="1" applyBorder="1" applyAlignment="1" applyProtection="1">
      <alignment horizontal="center" vertical="center"/>
      <protection locked="0"/>
    </xf>
    <xf numFmtId="211" fontId="177" fillId="0" borderId="113" xfId="0" applyNumberFormat="1" applyFont="1" applyFill="1" applyBorder="1" applyAlignment="1" applyProtection="1">
      <alignment horizontal="center" vertical="center"/>
      <protection locked="0"/>
    </xf>
    <xf numFmtId="0" fontId="177" fillId="0" borderId="107" xfId="0" applyNumberFormat="1" applyFont="1" applyFill="1" applyBorder="1" applyAlignment="1" applyProtection="1">
      <alignment horizontal="center" vertical="center"/>
      <protection locked="0"/>
    </xf>
    <xf numFmtId="3" fontId="177" fillId="0" borderId="71" xfId="0" applyNumberFormat="1" applyFont="1" applyFill="1" applyBorder="1" applyAlignment="1" applyProtection="1">
      <alignment horizontal="center" vertical="center"/>
      <protection locked="0"/>
    </xf>
    <xf numFmtId="3" fontId="177" fillId="0" borderId="32" xfId="0" applyNumberFormat="1" applyFont="1" applyFill="1" applyBorder="1" applyAlignment="1" applyProtection="1">
      <alignment horizontal="center" vertical="center"/>
      <protection locked="0"/>
    </xf>
    <xf numFmtId="3" fontId="177" fillId="0" borderId="113" xfId="0" applyNumberFormat="1" applyFont="1" applyFill="1" applyBorder="1" applyAlignment="1" applyProtection="1">
      <alignment horizontal="center" vertical="center"/>
      <protection locked="0"/>
    </xf>
    <xf numFmtId="0" fontId="285" fillId="0" borderId="97" xfId="0" applyFont="1" applyFill="1" applyBorder="1" applyAlignment="1">
      <alignment horizontal="left" vertical="center"/>
    </xf>
    <xf numFmtId="3" fontId="177" fillId="0" borderId="99" xfId="0" applyNumberFormat="1" applyFont="1" applyFill="1" applyBorder="1" applyAlignment="1" applyProtection="1">
      <alignment horizontal="center" vertical="center"/>
      <protection locked="0"/>
    </xf>
    <xf numFmtId="3" fontId="177" fillId="0" borderId="23" xfId="0" applyNumberFormat="1" applyFont="1" applyFill="1" applyBorder="1" applyAlignment="1" applyProtection="1">
      <alignment horizontal="center" vertical="center"/>
      <protection locked="0"/>
    </xf>
    <xf numFmtId="3" fontId="177" fillId="0" borderId="100" xfId="0" applyNumberFormat="1" applyFont="1" applyFill="1" applyBorder="1" applyAlignment="1" applyProtection="1">
      <alignment horizontal="center" vertical="center"/>
      <protection locked="0"/>
    </xf>
    <xf numFmtId="0" fontId="183" fillId="0" borderId="103" xfId="0" applyFont="1" applyFill="1" applyBorder="1" applyAlignment="1">
      <alignment horizontal="left" vertical="center"/>
    </xf>
    <xf numFmtId="0" fontId="27" fillId="0" borderId="104" xfId="0" applyNumberFormat="1" applyFont="1" applyFill="1" applyBorder="1" applyAlignment="1" applyProtection="1">
      <alignment horizontal="center" vertical="center"/>
      <protection locked="0"/>
    </xf>
    <xf numFmtId="3" fontId="177" fillId="0" borderId="105" xfId="0" applyNumberFormat="1" applyFont="1" applyFill="1" applyBorder="1" applyAlignment="1" applyProtection="1">
      <alignment horizontal="center" vertical="center"/>
      <protection locked="0"/>
    </xf>
    <xf numFmtId="3" fontId="177" fillId="0" borderId="44" xfId="0" applyNumberFormat="1" applyFont="1" applyFill="1" applyBorder="1" applyAlignment="1" applyProtection="1">
      <alignment horizontal="center" vertical="center"/>
      <protection locked="0"/>
    </xf>
    <xf numFmtId="3" fontId="177" fillId="0" borderId="106" xfId="0" applyNumberFormat="1" applyFont="1" applyFill="1" applyBorder="1" applyAlignment="1" applyProtection="1">
      <alignment horizontal="center" vertical="center"/>
      <protection locked="0"/>
    </xf>
    <xf numFmtId="209" fontId="177" fillId="0" borderId="104" xfId="0" applyNumberFormat="1" applyFont="1" applyFill="1" applyBorder="1" applyAlignment="1" applyProtection="1">
      <alignment horizontal="center" vertical="center"/>
      <protection locked="0"/>
    </xf>
    <xf numFmtId="0" fontId="177" fillId="0" borderId="97" xfId="0" applyFont="1" applyFill="1" applyBorder="1" applyAlignment="1" applyProtection="1">
      <alignment vertical="center" wrapText="1"/>
      <protection locked="0"/>
    </xf>
    <xf numFmtId="1" fontId="177" fillId="0" borderId="98" xfId="0" applyNumberFormat="1" applyFont="1" applyFill="1" applyBorder="1" applyAlignment="1" applyProtection="1">
      <alignment horizontal="center" vertical="center"/>
      <protection locked="0"/>
    </xf>
    <xf numFmtId="0" fontId="177" fillId="0" borderId="112" xfId="0" applyFont="1" applyFill="1" applyBorder="1" applyAlignment="1" applyProtection="1">
      <alignment vertical="center"/>
      <protection locked="0"/>
    </xf>
    <xf numFmtId="0" fontId="177" fillId="0" borderId="113" xfId="0" applyFont="1" applyFill="1" applyBorder="1" applyAlignment="1" applyProtection="1">
      <alignment horizontal="center" vertical="center"/>
      <protection locked="0"/>
    </xf>
    <xf numFmtId="0" fontId="177" fillId="0" borderId="107" xfId="0" applyFont="1" applyFill="1" applyBorder="1" applyAlignment="1">
      <alignment horizontal="center" vertical="center"/>
    </xf>
    <xf numFmtId="0" fontId="177" fillId="0" borderId="71" xfId="0" applyFont="1" applyFill="1" applyBorder="1" applyAlignment="1">
      <alignment horizontal="center" vertical="center"/>
    </xf>
    <xf numFmtId="0" fontId="177" fillId="0" borderId="32" xfId="0" applyFont="1" applyFill="1" applyBorder="1" applyAlignment="1">
      <alignment horizontal="center" vertical="center"/>
    </xf>
    <xf numFmtId="0" fontId="177" fillId="0" borderId="113" xfId="0" applyFont="1" applyFill="1" applyBorder="1" applyAlignment="1">
      <alignment horizontal="center" vertical="center"/>
    </xf>
    <xf numFmtId="212" fontId="177" fillId="0" borderId="107" xfId="0" applyNumberFormat="1" applyFont="1" applyFill="1" applyBorder="1" applyAlignment="1" applyProtection="1">
      <alignment horizontal="center" vertical="center"/>
      <protection locked="0"/>
    </xf>
    <xf numFmtId="0" fontId="177" fillId="0" borderId="112" xfId="0" applyFont="1" applyFill="1" applyBorder="1" applyAlignment="1" applyProtection="1">
      <alignment horizontal="left" vertical="center"/>
      <protection locked="0"/>
    </xf>
    <xf numFmtId="1" fontId="177" fillId="0" borderId="13" xfId="0" applyNumberFormat="1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77" fillId="0" borderId="97" xfId="0" applyFont="1" applyFill="1" applyBorder="1" applyAlignment="1" applyProtection="1">
      <alignment horizontal="left" vertical="center"/>
      <protection locked="0"/>
    </xf>
    <xf numFmtId="0" fontId="177" fillId="0" borderId="100" xfId="0" applyFont="1" applyFill="1" applyBorder="1" applyAlignment="1" applyProtection="1">
      <alignment horizontal="center" vertical="center"/>
      <protection locked="0"/>
    </xf>
    <xf numFmtId="0" fontId="177" fillId="0" borderId="98" xfId="0" applyFont="1" applyFill="1" applyBorder="1" applyAlignment="1">
      <alignment horizontal="center" vertical="center"/>
    </xf>
    <xf numFmtId="0" fontId="177" fillId="0" borderId="23" xfId="0" applyFont="1" applyFill="1" applyBorder="1" applyAlignment="1">
      <alignment horizontal="center" vertical="center"/>
    </xf>
    <xf numFmtId="1" fontId="177" fillId="0" borderId="24" xfId="0" applyNumberFormat="1" applyFont="1" applyFill="1" applyBorder="1" applyAlignment="1">
      <alignment horizontal="center" vertical="center"/>
    </xf>
    <xf numFmtId="212" fontId="177" fillId="0" borderId="98" xfId="0" applyNumberFormat="1" applyFont="1" applyFill="1" applyBorder="1" applyAlignment="1" applyProtection="1">
      <alignment horizontal="center" vertical="center"/>
      <protection locked="0"/>
    </xf>
    <xf numFmtId="3" fontId="177" fillId="0" borderId="99" xfId="0" applyNumberFormat="1" applyFont="1" applyFill="1" applyBorder="1" applyAlignment="1">
      <alignment horizontal="center" vertical="center"/>
    </xf>
    <xf numFmtId="3" fontId="177" fillId="0" borderId="23" xfId="0" applyNumberFormat="1" applyFont="1" applyFill="1" applyBorder="1" applyAlignment="1">
      <alignment horizontal="center" vertical="center"/>
    </xf>
    <xf numFmtId="3" fontId="177" fillId="0" borderId="24" xfId="0" applyNumberFormat="1" applyFont="1" applyFill="1" applyBorder="1" applyAlignment="1">
      <alignment horizontal="center" vertical="center"/>
    </xf>
    <xf numFmtId="49" fontId="177" fillId="0" borderId="98" xfId="0" quotePrefix="1" applyNumberFormat="1" applyFont="1" applyFill="1" applyBorder="1" applyAlignment="1">
      <alignment horizontal="center" vertical="center"/>
    </xf>
    <xf numFmtId="2" fontId="177" fillId="0" borderId="107" xfId="0" applyNumberFormat="1" applyFont="1" applyFill="1" applyBorder="1" applyAlignment="1">
      <alignment horizontal="center" vertical="center"/>
    </xf>
    <xf numFmtId="2" fontId="177" fillId="0" borderId="71" xfId="0" applyNumberFormat="1" applyFont="1" applyFill="1" applyBorder="1" applyAlignment="1">
      <alignment horizontal="center" vertical="center"/>
    </xf>
    <xf numFmtId="2" fontId="177" fillId="0" borderId="32" xfId="0" applyNumberFormat="1" applyFont="1" applyFill="1" applyBorder="1" applyAlignment="1">
      <alignment horizontal="center" vertical="center"/>
    </xf>
    <xf numFmtId="2" fontId="177" fillId="0" borderId="113" xfId="0" applyNumberFormat="1" applyFont="1" applyFill="1" applyBorder="1" applyAlignment="1">
      <alignment horizontal="center" vertical="center"/>
    </xf>
    <xf numFmtId="213" fontId="177" fillId="0" borderId="107" xfId="0" applyNumberFormat="1" applyFont="1" applyFill="1" applyBorder="1" applyAlignment="1" applyProtection="1">
      <alignment horizontal="center" vertical="center"/>
      <protection locked="0"/>
    </xf>
    <xf numFmtId="164" fontId="179" fillId="0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0" borderId="0" xfId="0" applyFont="1" applyFill="1" applyBorder="1" applyAlignment="1" applyProtection="1">
      <alignment horizontal="center" vertical="center"/>
      <protection locked="0"/>
    </xf>
    <xf numFmtId="2" fontId="177" fillId="0" borderId="13" xfId="0" applyNumberFormat="1" applyFont="1" applyFill="1" applyBorder="1" applyAlignment="1">
      <alignment horizontal="center" vertical="center"/>
    </xf>
    <xf numFmtId="49" fontId="177" fillId="0" borderId="107" xfId="0" quotePrefix="1" applyNumberFormat="1" applyFont="1" applyFill="1" applyBorder="1" applyAlignment="1" applyProtection="1">
      <alignment horizontal="center" vertical="center"/>
      <protection locked="0"/>
    </xf>
    <xf numFmtId="0" fontId="177" fillId="0" borderId="22" xfId="0" applyFont="1" applyFill="1" applyBorder="1" applyAlignment="1" applyProtection="1">
      <alignment horizontal="center" vertical="center"/>
      <protection locked="0"/>
    </xf>
    <xf numFmtId="2" fontId="177" fillId="0" borderId="98" xfId="0" applyNumberFormat="1" applyFont="1" applyFill="1" applyBorder="1" applyAlignment="1">
      <alignment horizontal="center" vertical="center"/>
    </xf>
    <xf numFmtId="2" fontId="177" fillId="0" borderId="99" xfId="0" applyNumberFormat="1" applyFont="1" applyFill="1" applyBorder="1" applyAlignment="1">
      <alignment horizontal="center" vertical="center"/>
    </xf>
    <xf numFmtId="2" fontId="177" fillId="0" borderId="23" xfId="0" applyNumberFormat="1" applyFont="1" applyFill="1" applyBorder="1" applyAlignment="1">
      <alignment horizontal="center" vertical="center"/>
    </xf>
    <xf numFmtId="2" fontId="177" fillId="0" borderId="24" xfId="0" applyNumberFormat="1" applyFont="1" applyFill="1" applyBorder="1" applyAlignment="1">
      <alignment horizontal="center" vertical="center"/>
    </xf>
    <xf numFmtId="213" fontId="177" fillId="0" borderId="98" xfId="0" quotePrefix="1" applyNumberFormat="1" applyFont="1" applyFill="1" applyBorder="1" applyAlignment="1" applyProtection="1">
      <alignment horizontal="center" vertical="center"/>
      <protection locked="0"/>
    </xf>
    <xf numFmtId="0" fontId="177" fillId="0" borderId="103" xfId="0" applyFont="1" applyFill="1" applyBorder="1" applyAlignment="1" applyProtection="1">
      <alignment vertical="center"/>
      <protection locked="0"/>
    </xf>
    <xf numFmtId="0" fontId="177" fillId="0" borderId="106" xfId="0" applyFont="1" applyFill="1" applyBorder="1" applyAlignment="1" applyProtection="1">
      <alignment horizontal="center" vertical="center"/>
      <protection locked="0"/>
    </xf>
    <xf numFmtId="2" fontId="177" fillId="0" borderId="104" xfId="0" applyNumberFormat="1" applyFont="1" applyFill="1" applyBorder="1" applyAlignment="1">
      <alignment horizontal="center" vertical="center" wrapText="1"/>
    </xf>
    <xf numFmtId="213" fontId="177" fillId="0" borderId="107" xfId="0" quotePrefix="1" applyNumberFormat="1" applyFont="1" applyFill="1" applyBorder="1" applyAlignment="1" applyProtection="1">
      <alignment horizontal="center" vertical="center"/>
      <protection locked="0"/>
    </xf>
    <xf numFmtId="43" fontId="177" fillId="0" borderId="0" xfId="0" applyNumberFormat="1" applyFont="1" applyFill="1" applyBorder="1" applyAlignment="1">
      <alignment horizontal="center" vertical="center"/>
    </xf>
    <xf numFmtId="2" fontId="177" fillId="0" borderId="98" xfId="0" applyNumberFormat="1" applyFont="1" applyFill="1" applyBorder="1" applyAlignment="1">
      <alignment horizontal="center" vertical="center" wrapText="1"/>
    </xf>
    <xf numFmtId="3" fontId="177" fillId="0" borderId="100" xfId="0" applyNumberFormat="1" applyFont="1" applyFill="1" applyBorder="1" applyAlignment="1">
      <alignment horizontal="center" vertical="center"/>
    </xf>
    <xf numFmtId="213" fontId="177" fillId="0" borderId="98" xfId="0" applyNumberFormat="1" applyFont="1" applyFill="1" applyBorder="1" applyAlignment="1" applyProtection="1">
      <alignment horizontal="center" vertical="center"/>
      <protection locked="0"/>
    </xf>
    <xf numFmtId="2" fontId="179" fillId="0" borderId="0" xfId="0" applyNumberFormat="1" applyFont="1" applyFill="1" applyBorder="1" applyAlignment="1">
      <alignment horizontal="center" vertical="center"/>
    </xf>
    <xf numFmtId="164" fontId="177" fillId="0" borderId="0" xfId="2934" applyNumberFormat="1" applyFont="1" applyFill="1" applyBorder="1" applyAlignment="1">
      <alignment horizontal="center" vertical="center"/>
    </xf>
    <xf numFmtId="0" fontId="177" fillId="0" borderId="52" xfId="0" applyFont="1" applyFill="1" applyBorder="1" applyAlignment="1" applyProtection="1">
      <alignment vertical="center"/>
      <protection locked="0"/>
    </xf>
    <xf numFmtId="0" fontId="177" fillId="0" borderId="210" xfId="0" applyFont="1" applyFill="1" applyBorder="1" applyAlignment="1" applyProtection="1">
      <alignment horizontal="center" vertical="center"/>
      <protection locked="0"/>
    </xf>
    <xf numFmtId="0" fontId="177" fillId="0" borderId="101" xfId="0" applyNumberFormat="1" applyFont="1" applyFill="1" applyBorder="1" applyAlignment="1" applyProtection="1">
      <alignment horizontal="center" vertical="center"/>
      <protection locked="0"/>
    </xf>
    <xf numFmtId="1" fontId="177" fillId="0" borderId="182" xfId="0" applyNumberFormat="1" applyFont="1" applyFill="1" applyBorder="1" applyAlignment="1">
      <alignment horizontal="center" vertical="center" wrapText="1"/>
    </xf>
    <xf numFmtId="209" fontId="177" fillId="0" borderId="101" xfId="0" applyNumberFormat="1" applyFont="1" applyFill="1" applyBorder="1" applyAlignment="1" applyProtection="1">
      <alignment horizontal="center" vertical="center"/>
      <protection locked="0"/>
    </xf>
    <xf numFmtId="0" fontId="177" fillId="0" borderId="53" xfId="0" applyFont="1" applyFill="1" applyBorder="1" applyAlignment="1" applyProtection="1">
      <alignment vertical="center"/>
      <protection locked="0"/>
    </xf>
    <xf numFmtId="0" fontId="177" fillId="0" borderId="115" xfId="0" applyFont="1" applyFill="1" applyBorder="1" applyAlignment="1" applyProtection="1">
      <alignment horizontal="center" vertical="center"/>
      <protection locked="0"/>
    </xf>
    <xf numFmtId="0" fontId="177" fillId="0" borderId="115" xfId="0" applyNumberFormat="1" applyFont="1" applyFill="1" applyBorder="1" applyAlignment="1" applyProtection="1">
      <alignment horizontal="center" vertical="center"/>
      <protection locked="0"/>
    </xf>
    <xf numFmtId="229" fontId="177" fillId="0" borderId="116" xfId="0" applyNumberFormat="1" applyFont="1" applyFill="1" applyBorder="1" applyAlignment="1">
      <alignment horizontal="center" vertical="center"/>
    </xf>
    <xf numFmtId="229" fontId="177" fillId="0" borderId="47" xfId="0" applyNumberFormat="1" applyFont="1" applyFill="1" applyBorder="1" applyAlignment="1">
      <alignment horizontal="center" vertical="center"/>
    </xf>
    <xf numFmtId="229" fontId="177" fillId="0" borderId="46" xfId="0" applyNumberFormat="1" applyFont="1" applyFill="1" applyBorder="1" applyAlignment="1">
      <alignment horizontal="center" vertical="center"/>
    </xf>
    <xf numFmtId="229" fontId="177" fillId="0" borderId="115" xfId="0" applyNumberFormat="1" applyFont="1" applyFill="1" applyBorder="1" applyAlignment="1">
      <alignment horizontal="center" vertical="center"/>
    </xf>
    <xf numFmtId="49" fontId="177" fillId="0" borderId="211" xfId="0" quotePrefix="1" applyNumberFormat="1" applyFont="1" applyFill="1" applyBorder="1" applyAlignment="1" applyProtection="1">
      <alignment horizontal="center" vertical="center" wrapText="1"/>
      <protection locked="0"/>
    </xf>
    <xf numFmtId="43" fontId="179" fillId="0" borderId="0" xfId="0" applyNumberFormat="1" applyFont="1" applyFill="1" applyBorder="1" applyAlignment="1">
      <alignment horizontal="center" vertical="center"/>
    </xf>
    <xf numFmtId="0" fontId="27" fillId="0" borderId="212" xfId="0" applyFont="1" applyFill="1" applyBorder="1" applyAlignment="1" applyProtection="1">
      <alignment vertical="center"/>
      <protection locked="0"/>
    </xf>
    <xf numFmtId="0" fontId="27" fillId="0" borderId="213" xfId="0" applyFont="1" applyFill="1" applyBorder="1" applyAlignment="1" applyProtection="1">
      <alignment horizontal="center" vertical="center"/>
      <protection locked="0"/>
    </xf>
    <xf numFmtId="0" fontId="27" fillId="0" borderId="213" xfId="0" applyNumberFormat="1" applyFont="1" applyFill="1" applyBorder="1" applyAlignment="1" applyProtection="1">
      <alignment horizontal="center" vertical="center"/>
      <protection locked="0"/>
    </xf>
    <xf numFmtId="1" fontId="27" fillId="0" borderId="214" xfId="0" applyNumberFormat="1" applyFont="1" applyFill="1" applyBorder="1" applyAlignment="1">
      <alignment horizontal="center" vertical="center"/>
    </xf>
    <xf numFmtId="1" fontId="27" fillId="0" borderId="14" xfId="0" applyNumberFormat="1" applyFont="1" applyFill="1" applyBorder="1" applyAlignment="1">
      <alignment horizontal="center" vertical="center"/>
    </xf>
    <xf numFmtId="1" fontId="27" fillId="0" borderId="11" xfId="0" applyNumberFormat="1" applyFont="1" applyFill="1" applyBorder="1" applyAlignment="1">
      <alignment horizontal="center" vertical="center"/>
    </xf>
    <xf numFmtId="1" fontId="27" fillId="0" borderId="213" xfId="0" applyNumberFormat="1" applyFont="1" applyFill="1" applyBorder="1" applyAlignment="1">
      <alignment horizontal="center" vertical="center"/>
    </xf>
    <xf numFmtId="209" fontId="27" fillId="0" borderId="215" xfId="0" applyNumberFormat="1" applyFont="1" applyFill="1" applyBorder="1" applyAlignment="1" applyProtection="1">
      <alignment horizontal="center" vertical="center"/>
      <protection locked="0"/>
    </xf>
    <xf numFmtId="43" fontId="21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177" fillId="0" borderId="109" xfId="0" applyFont="1" applyFill="1" applyBorder="1" applyAlignment="1" applyProtection="1">
      <alignment horizontal="left" vertical="center"/>
      <protection locked="0"/>
    </xf>
    <xf numFmtId="0" fontId="177" fillId="0" borderId="111" xfId="0" applyFont="1" applyFill="1" applyBorder="1" applyAlignment="1" applyProtection="1">
      <alignment horizontal="center" vertical="center"/>
      <protection locked="0"/>
    </xf>
    <xf numFmtId="0" fontId="177" fillId="0" borderId="111" xfId="0" applyNumberFormat="1" applyFont="1" applyFill="1" applyBorder="1" applyAlignment="1" applyProtection="1">
      <alignment horizontal="center" vertical="center"/>
      <protection locked="0"/>
    </xf>
    <xf numFmtId="1" fontId="177" fillId="0" borderId="72" xfId="0" quotePrefix="1" applyNumberFormat="1" applyFont="1" applyFill="1" applyBorder="1" applyAlignment="1">
      <alignment horizontal="center" vertical="center"/>
    </xf>
    <xf numFmtId="1" fontId="177" fillId="0" borderId="20" xfId="0" quotePrefix="1" applyNumberFormat="1" applyFont="1" applyFill="1" applyBorder="1" applyAlignment="1">
      <alignment horizontal="center" vertical="center"/>
    </xf>
    <xf numFmtId="1" fontId="177" fillId="0" borderId="19" xfId="0" quotePrefix="1" applyNumberFormat="1" applyFont="1" applyFill="1" applyBorder="1" applyAlignment="1">
      <alignment horizontal="center" vertical="center" wrapText="1"/>
    </xf>
    <xf numFmtId="1" fontId="177" fillId="0" borderId="20" xfId="0" quotePrefix="1" applyNumberFormat="1" applyFont="1" applyFill="1" applyBorder="1" applyAlignment="1">
      <alignment horizontal="center" vertical="center" wrapText="1"/>
    </xf>
    <xf numFmtId="1" fontId="177" fillId="0" borderId="111" xfId="0" quotePrefix="1" applyNumberFormat="1" applyFont="1" applyFill="1" applyBorder="1" applyAlignment="1">
      <alignment horizontal="center" vertical="center" wrapText="1"/>
    </xf>
    <xf numFmtId="209" fontId="177" fillId="0" borderId="110" xfId="0" applyNumberFormat="1" applyFont="1" applyFill="1" applyBorder="1" applyAlignment="1" applyProtection="1">
      <alignment horizontal="center" vertical="center"/>
      <protection locked="0"/>
    </xf>
    <xf numFmtId="0" fontId="27" fillId="0" borderId="216" xfId="0" applyFont="1" applyFill="1" applyBorder="1" applyAlignment="1" applyProtection="1">
      <alignment vertical="center"/>
      <protection locked="0"/>
    </xf>
    <xf numFmtId="0" fontId="27" fillId="0" borderId="158" xfId="0" applyFont="1" applyFill="1" applyBorder="1" applyAlignment="1" applyProtection="1">
      <alignment horizontal="center" vertical="center"/>
      <protection locked="0"/>
    </xf>
    <xf numFmtId="1" fontId="27" fillId="0" borderId="158" xfId="0" applyNumberFormat="1" applyFont="1" applyFill="1" applyBorder="1" applyAlignment="1" applyProtection="1">
      <alignment horizontal="center" vertical="center"/>
      <protection locked="0"/>
    </xf>
    <xf numFmtId="1" fontId="27" fillId="0" borderId="217" xfId="0" quotePrefix="1" applyNumberFormat="1" applyFont="1" applyFill="1" applyBorder="1" applyAlignment="1">
      <alignment horizontal="center" vertical="center"/>
    </xf>
    <xf numFmtId="1" fontId="27" fillId="0" borderId="12" xfId="0" quotePrefix="1" applyNumberFormat="1" applyFont="1" applyFill="1" applyBorder="1" applyAlignment="1">
      <alignment horizontal="center" vertical="center"/>
    </xf>
    <xf numFmtId="1" fontId="27" fillId="0" borderId="218" xfId="0" quotePrefix="1" applyNumberFormat="1" applyFont="1" applyFill="1" applyBorder="1" applyAlignment="1">
      <alignment horizontal="center" vertical="center" wrapText="1"/>
    </xf>
    <xf numFmtId="1" fontId="27" fillId="0" borderId="219" xfId="0" quotePrefix="1" applyNumberFormat="1" applyFont="1" applyFill="1" applyBorder="1" applyAlignment="1">
      <alignment horizontal="center" vertical="center" wrapText="1"/>
    </xf>
    <xf numFmtId="1" fontId="27" fillId="0" borderId="220" xfId="0" quotePrefix="1" applyNumberFormat="1" applyFont="1" applyFill="1" applyBorder="1" applyAlignment="1">
      <alignment horizontal="center" vertical="center" wrapText="1"/>
    </xf>
    <xf numFmtId="209" fontId="27" fillId="0" borderId="221" xfId="0" applyNumberFormat="1" applyFont="1" applyFill="1" applyBorder="1" applyAlignment="1" applyProtection="1">
      <alignment horizontal="center" vertical="center"/>
      <protection locked="0"/>
    </xf>
    <xf numFmtId="1" fontId="27" fillId="0" borderId="113" xfId="0" applyNumberFormat="1" applyFont="1" applyFill="1" applyBorder="1" applyAlignment="1" applyProtection="1">
      <alignment horizontal="center" vertical="center"/>
      <protection locked="0"/>
    </xf>
    <xf numFmtId="1" fontId="177" fillId="0" borderId="100" xfId="0" applyNumberFormat="1" applyFont="1" applyFill="1" applyBorder="1" applyAlignment="1" applyProtection="1">
      <alignment horizontal="center" vertical="center"/>
      <protection locked="0"/>
    </xf>
    <xf numFmtId="0" fontId="179" fillId="0" borderId="0" xfId="0" applyFont="1" applyFill="1" applyBorder="1" applyAlignment="1">
      <alignment horizontal="center" vertical="center" textRotation="180"/>
    </xf>
    <xf numFmtId="0" fontId="177" fillId="0" borderId="52" xfId="0" applyFont="1" applyFill="1" applyBorder="1" applyAlignment="1" applyProtection="1">
      <alignment vertical="center" wrapText="1"/>
      <protection locked="0"/>
    </xf>
    <xf numFmtId="1" fontId="177" fillId="0" borderId="210" xfId="0" applyNumberFormat="1" applyFont="1" applyFill="1" applyBorder="1" applyAlignment="1" applyProtection="1">
      <alignment horizontal="center" vertical="center"/>
      <protection locked="0"/>
    </xf>
    <xf numFmtId="1" fontId="177" fillId="0" borderId="182" xfId="0" applyNumberFormat="1" applyFont="1" applyFill="1" applyBorder="1" applyAlignment="1">
      <alignment horizontal="center" vertical="center"/>
    </xf>
    <xf numFmtId="214" fontId="177" fillId="0" borderId="102" xfId="0" applyNumberFormat="1" applyFont="1" applyFill="1" applyBorder="1" applyAlignment="1">
      <alignment horizontal="center" vertical="center"/>
    </xf>
    <xf numFmtId="214" fontId="177" fillId="0" borderId="35" xfId="0" applyNumberFormat="1" applyFont="1" applyFill="1" applyBorder="1" applyAlignment="1">
      <alignment horizontal="center" vertical="center"/>
    </xf>
    <xf numFmtId="214" fontId="177" fillId="0" borderId="182" xfId="0" applyNumberFormat="1" applyFont="1" applyFill="1" applyBorder="1" applyAlignment="1">
      <alignment horizontal="center" vertical="center"/>
    </xf>
    <xf numFmtId="214" fontId="177" fillId="0" borderId="210" xfId="0" applyNumberFormat="1" applyFont="1" applyFill="1" applyBorder="1" applyAlignment="1">
      <alignment horizontal="center" vertical="center"/>
    </xf>
    <xf numFmtId="49" fontId="177" fillId="0" borderId="101" xfId="0" quotePrefix="1" applyNumberFormat="1" applyFont="1" applyFill="1" applyBorder="1" applyAlignment="1" applyProtection="1">
      <alignment horizontal="center" vertical="center"/>
      <protection locked="0"/>
    </xf>
    <xf numFmtId="1" fontId="177" fillId="0" borderId="113" xfId="0" applyNumberFormat="1" applyFont="1" applyFill="1" applyBorder="1" applyAlignment="1" applyProtection="1">
      <alignment horizontal="center" vertical="center"/>
      <protection locked="0"/>
    </xf>
    <xf numFmtId="0" fontId="177" fillId="0" borderId="112" xfId="0" applyFont="1" applyFill="1" applyBorder="1" applyAlignment="1" applyProtection="1">
      <alignment vertical="center" wrapText="1"/>
      <protection locked="0"/>
    </xf>
    <xf numFmtId="214" fontId="177" fillId="0" borderId="113" xfId="0" applyNumberFormat="1" applyFont="1" applyFill="1" applyBorder="1" applyAlignment="1" applyProtection="1">
      <alignment horizontal="center" vertical="center"/>
      <protection locked="0"/>
    </xf>
    <xf numFmtId="209" fontId="177" fillId="0" borderId="107" xfId="0" quotePrefix="1" applyNumberFormat="1" applyFont="1" applyFill="1" applyBorder="1" applyAlignment="1" applyProtection="1">
      <alignment horizontal="center" vertical="center"/>
      <protection locked="0"/>
    </xf>
    <xf numFmtId="0" fontId="177" fillId="0" borderId="109" xfId="0" applyFont="1" applyFill="1" applyBorder="1" applyAlignment="1" applyProtection="1">
      <alignment vertical="center" wrapText="1"/>
      <protection locked="0"/>
    </xf>
    <xf numFmtId="214" fontId="177" fillId="0" borderId="111" xfId="0" applyNumberFormat="1" applyFont="1" applyFill="1" applyBorder="1" applyAlignment="1" applyProtection="1">
      <alignment horizontal="center" vertical="center"/>
      <protection locked="0"/>
    </xf>
    <xf numFmtId="1" fontId="177" fillId="0" borderId="72" xfId="0" applyNumberFormat="1" applyFont="1" applyFill="1" applyBorder="1" applyAlignment="1">
      <alignment horizontal="center" vertical="center"/>
    </xf>
    <xf numFmtId="1" fontId="177" fillId="0" borderId="20" xfId="0" applyNumberFormat="1" applyFont="1" applyFill="1" applyBorder="1" applyAlignment="1">
      <alignment horizontal="center" vertical="center"/>
    </xf>
    <xf numFmtId="1" fontId="177" fillId="0" borderId="19" xfId="0" applyNumberFormat="1" applyFont="1" applyFill="1" applyBorder="1" applyAlignment="1">
      <alignment horizontal="center" vertical="center"/>
    </xf>
    <xf numFmtId="1" fontId="177" fillId="0" borderId="111" xfId="0" applyNumberFormat="1" applyFont="1" applyFill="1" applyBorder="1" applyAlignment="1">
      <alignment horizontal="center" vertical="center"/>
    </xf>
    <xf numFmtId="209" fontId="177" fillId="0" borderId="110" xfId="0" quotePrefix="1" applyNumberFormat="1" applyFont="1" applyFill="1" applyBorder="1" applyAlignment="1" applyProtection="1">
      <alignment horizontal="center" vertical="center"/>
      <protection locked="0"/>
    </xf>
    <xf numFmtId="1" fontId="27" fillId="0" borderId="71" xfId="0" applyNumberFormat="1" applyFont="1" applyFill="1" applyBorder="1" applyAlignment="1">
      <alignment horizontal="center" vertical="center"/>
    </xf>
    <xf numFmtId="1" fontId="27" fillId="0" borderId="32" xfId="0" applyNumberFormat="1" applyFont="1" applyFill="1" applyBorder="1" applyAlignment="1">
      <alignment horizontal="center" vertical="center"/>
    </xf>
    <xf numFmtId="1" fontId="27" fillId="0" borderId="13" xfId="0" applyNumberFormat="1" applyFont="1" applyFill="1" applyBorder="1" applyAlignment="1">
      <alignment horizontal="center" vertical="center"/>
    </xf>
    <xf numFmtId="1" fontId="27" fillId="0" borderId="113" xfId="0" applyNumberFormat="1" applyFont="1" applyFill="1" applyBorder="1" applyAlignment="1">
      <alignment horizontal="center" vertical="center"/>
    </xf>
    <xf numFmtId="0" fontId="177" fillId="0" borderId="95" xfId="0" applyFont="1" applyFill="1" applyBorder="1" applyAlignment="1" applyProtection="1">
      <alignment vertical="center"/>
      <protection locked="0"/>
    </xf>
    <xf numFmtId="0" fontId="177" fillId="0" borderId="209" xfId="0" applyFont="1" applyFill="1" applyBorder="1" applyAlignment="1" applyProtection="1">
      <alignment horizontal="center" vertical="center"/>
      <protection locked="0"/>
    </xf>
    <xf numFmtId="1" fontId="177" fillId="0" borderId="209" xfId="0" applyNumberFormat="1" applyFont="1" applyFill="1" applyBorder="1" applyAlignment="1" applyProtection="1">
      <alignment horizontal="center" vertical="center"/>
      <protection locked="0"/>
    </xf>
    <xf numFmtId="1" fontId="177" fillId="0" borderId="114" xfId="0" applyNumberFormat="1" applyFont="1" applyFill="1" applyBorder="1" applyAlignment="1">
      <alignment horizontal="center" vertical="center"/>
    </xf>
    <xf numFmtId="1" fontId="177" fillId="0" borderId="178" xfId="0" applyNumberFormat="1" applyFont="1" applyFill="1" applyBorder="1" applyAlignment="1">
      <alignment horizontal="center" vertical="center"/>
    </xf>
    <xf numFmtId="1" fontId="177" fillId="0" borderId="177" xfId="0" applyNumberFormat="1" applyFont="1" applyFill="1" applyBorder="1" applyAlignment="1">
      <alignment horizontal="center" vertical="center"/>
    </xf>
    <xf numFmtId="1" fontId="177" fillId="0" borderId="209" xfId="0" applyNumberFormat="1" applyFont="1" applyFill="1" applyBorder="1" applyAlignment="1">
      <alignment horizontal="center" vertical="center"/>
    </xf>
    <xf numFmtId="209" fontId="177" fillId="0" borderId="96" xfId="0" quotePrefix="1" applyNumberFormat="1" applyFont="1" applyFill="1" applyBorder="1" applyAlignment="1" applyProtection="1">
      <alignment horizontal="center" vertical="center"/>
      <protection locked="0"/>
    </xf>
    <xf numFmtId="0" fontId="180" fillId="0" borderId="67" xfId="0" applyFont="1" applyFill="1" applyBorder="1" applyAlignment="1" applyProtection="1">
      <alignment horizontal="center" vertical="center"/>
      <protection locked="0"/>
    </xf>
    <xf numFmtId="0" fontId="180" fillId="0" borderId="117" xfId="0" applyFont="1" applyFill="1" applyBorder="1" applyAlignment="1" applyProtection="1">
      <alignment horizontal="center" vertical="center"/>
      <protection locked="0"/>
    </xf>
    <xf numFmtId="2" fontId="180" fillId="0" borderId="117" xfId="0" applyNumberFormat="1" applyFont="1" applyFill="1" applyBorder="1" applyAlignment="1">
      <alignment horizontal="center" vertical="center"/>
    </xf>
    <xf numFmtId="1" fontId="180" fillId="0" borderId="117" xfId="0" applyNumberFormat="1" applyFont="1" applyFill="1" applyBorder="1" applyAlignment="1">
      <alignment horizontal="center" vertical="center"/>
    </xf>
    <xf numFmtId="0" fontId="27" fillId="0" borderId="90" xfId="0" applyFont="1" applyFill="1" applyBorder="1" applyAlignment="1">
      <alignment horizontal="center" vertical="center"/>
    </xf>
    <xf numFmtId="0" fontId="27" fillId="0" borderId="9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28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77" fillId="0" borderId="0" xfId="0" applyFont="1" applyFill="1" applyBorder="1" applyAlignment="1">
      <alignment horizontal="left"/>
    </xf>
    <xf numFmtId="0" fontId="285" fillId="0" borderId="0" xfId="0" applyFont="1" applyFill="1" applyBorder="1" applyAlignment="1">
      <alignment horizontal="left"/>
    </xf>
    <xf numFmtId="0" fontId="285" fillId="0" borderId="0" xfId="0" applyFont="1" applyFill="1" applyBorder="1"/>
    <xf numFmtId="43" fontId="0" fillId="0" borderId="0" xfId="12383" applyFont="1"/>
    <xf numFmtId="0" fontId="280" fillId="0" borderId="226" xfId="3227" applyFont="1" applyFill="1" applyBorder="1" applyAlignment="1">
      <alignment horizontal="center"/>
    </xf>
    <xf numFmtId="215" fontId="190" fillId="0" borderId="227" xfId="8158" applyNumberFormat="1" applyFont="1" applyFill="1" applyBorder="1" applyAlignment="1" applyProtection="1"/>
    <xf numFmtId="0" fontId="27" fillId="0" borderId="229" xfId="3227" applyFont="1" applyFill="1" applyBorder="1"/>
    <xf numFmtId="215" fontId="190" fillId="0" borderId="231" xfId="8158" applyNumberFormat="1" applyFont="1" applyFill="1" applyBorder="1" applyAlignment="1" applyProtection="1"/>
    <xf numFmtId="215" fontId="190" fillId="0" borderId="227" xfId="5680" applyNumberFormat="1" applyFont="1" applyFill="1" applyBorder="1" applyAlignment="1" applyProtection="1"/>
    <xf numFmtId="215" fontId="190" fillId="0" borderId="231" xfId="5680" applyNumberFormat="1" applyFont="1" applyFill="1" applyBorder="1" applyAlignment="1" applyProtection="1"/>
    <xf numFmtId="0" fontId="191" fillId="0" borderId="0" xfId="0" applyFont="1"/>
    <xf numFmtId="174" fontId="187" fillId="157" borderId="240" xfId="5680" applyNumberFormat="1" applyFont="1" applyFill="1" applyBorder="1" applyAlignment="1" applyProtection="1"/>
    <xf numFmtId="174" fontId="187" fillId="157" borderId="241" xfId="5680" applyNumberFormat="1" applyFont="1" applyFill="1" applyBorder="1" applyAlignment="1" applyProtection="1"/>
    <xf numFmtId="215" fontId="187" fillId="157" borderId="160" xfId="5680" applyNumberFormat="1" applyFont="1" applyFill="1" applyBorder="1" applyAlignment="1" applyProtection="1"/>
    <xf numFmtId="215" fontId="187" fillId="157" borderId="232" xfId="5680" applyNumberFormat="1" applyFont="1" applyFill="1" applyBorder="1" applyAlignment="1" applyProtection="1"/>
    <xf numFmtId="217" fontId="286" fillId="0" borderId="239" xfId="5681" applyNumberFormat="1" applyFont="1" applyFill="1" applyBorder="1" applyAlignment="1" applyProtection="1">
      <alignment horizontal="center"/>
    </xf>
    <xf numFmtId="0" fontId="287" fillId="0" borderId="0" xfId="0" applyFont="1"/>
    <xf numFmtId="215" fontId="40" fillId="0" borderId="233" xfId="5680" applyNumberFormat="1" applyFont="1" applyFill="1" applyBorder="1" applyAlignment="1" applyProtection="1"/>
    <xf numFmtId="215" fontId="40" fillId="0" borderId="231" xfId="5680" applyNumberFormat="1" applyFont="1" applyFill="1" applyBorder="1" applyAlignment="1" applyProtection="1"/>
    <xf numFmtId="215" fontId="40" fillId="0" borderId="232" xfId="5680" applyNumberFormat="1" applyFont="1" applyFill="1" applyBorder="1" applyAlignment="1" applyProtection="1"/>
    <xf numFmtId="0" fontId="288" fillId="0" borderId="0" xfId="0" applyFont="1"/>
    <xf numFmtId="215" fontId="286" fillId="156" borderId="238" xfId="5680" applyNumberFormat="1" applyFont="1" applyFill="1" applyBorder="1" applyAlignment="1" applyProtection="1"/>
    <xf numFmtId="215" fontId="188" fillId="154" borderId="162" xfId="8158" applyNumberFormat="1" applyFont="1" applyFill="1" applyBorder="1" applyAlignment="1" applyProtection="1"/>
    <xf numFmtId="0" fontId="186" fillId="0" borderId="165" xfId="3227" applyFont="1" applyFill="1" applyBorder="1" applyAlignment="1">
      <alignment horizontal="center" vertical="center"/>
    </xf>
    <xf numFmtId="0" fontId="186" fillId="0" borderId="164" xfId="3227" applyFont="1" applyFill="1" applyBorder="1" applyAlignment="1">
      <alignment horizontal="center" vertical="center"/>
    </xf>
    <xf numFmtId="0" fontId="186" fillId="0" borderId="163" xfId="3227" applyFont="1" applyFill="1" applyBorder="1" applyAlignment="1">
      <alignment horizontal="center" vertical="center"/>
    </xf>
    <xf numFmtId="215" fontId="40" fillId="0" borderId="233" xfId="8158" applyNumberFormat="1" applyFont="1" applyFill="1" applyBorder="1" applyAlignment="1" applyProtection="1"/>
    <xf numFmtId="215" fontId="40" fillId="0" borderId="231" xfId="8158" applyNumberFormat="1" applyFont="1" applyFill="1" applyBorder="1" applyAlignment="1" applyProtection="1"/>
    <xf numFmtId="215" fontId="40" fillId="0" borderId="232" xfId="8158" applyNumberFormat="1" applyFont="1" applyFill="1" applyBorder="1" applyAlignment="1" applyProtection="1"/>
    <xf numFmtId="0" fontId="0" fillId="0" borderId="0" xfId="0"/>
    <xf numFmtId="174" fontId="279" fillId="0" borderId="86" xfId="8158" applyNumberFormat="1" applyFont="1" applyFill="1" applyBorder="1" applyAlignment="1" applyProtection="1"/>
    <xf numFmtId="174" fontId="279" fillId="0" borderId="86" xfId="8158" applyNumberFormat="1" applyFont="1" applyFill="1" applyBorder="1" applyAlignment="1" applyProtection="1">
      <alignment horizontal="center"/>
    </xf>
    <xf numFmtId="174" fontId="279" fillId="0" borderId="156" xfId="8158" applyNumberFormat="1" applyFont="1" applyFill="1" applyBorder="1" applyAlignment="1" applyProtection="1">
      <alignment horizontal="center"/>
    </xf>
    <xf numFmtId="174" fontId="190" fillId="0" borderId="227" xfId="8158" applyNumberFormat="1" applyFont="1" applyFill="1" applyBorder="1" applyAlignment="1" applyProtection="1"/>
    <xf numFmtId="0" fontId="189" fillId="0" borderId="245" xfId="3227" applyFont="1" applyFill="1" applyBorder="1" applyAlignment="1">
      <alignment horizontal="center"/>
    </xf>
    <xf numFmtId="174" fontId="190" fillId="0" borderId="231" xfId="8158" applyNumberFormat="1" applyFont="1" applyFill="1" applyBorder="1" applyAlignment="1" applyProtection="1"/>
    <xf numFmtId="0" fontId="189" fillId="0" borderId="246" xfId="3227" applyFont="1" applyFill="1" applyBorder="1" applyAlignment="1">
      <alignment horizontal="center"/>
    </xf>
    <xf numFmtId="0" fontId="27" fillId="0" borderId="247" xfId="3227" applyFont="1" applyFill="1" applyBorder="1"/>
    <xf numFmtId="174" fontId="190" fillId="0" borderId="249" xfId="8158" applyNumberFormat="1" applyFont="1" applyFill="1" applyBorder="1" applyAlignment="1" applyProtection="1"/>
    <xf numFmtId="0" fontId="278" fillId="0" borderId="244" xfId="3227" applyFont="1" applyFill="1" applyBorder="1"/>
    <xf numFmtId="0" fontId="278" fillId="0" borderId="236" xfId="3227" applyFont="1" applyFill="1" applyBorder="1"/>
    <xf numFmtId="174" fontId="278" fillId="0" borderId="237" xfId="3227" applyNumberFormat="1" applyFont="1" applyFill="1" applyBorder="1"/>
    <xf numFmtId="174" fontId="40" fillId="0" borderId="233" xfId="8158" applyNumberFormat="1" applyFont="1" applyFill="1" applyBorder="1" applyAlignment="1" applyProtection="1"/>
    <xf numFmtId="174" fontId="40" fillId="0" borderId="231" xfId="8158" applyNumberFormat="1" applyFont="1" applyFill="1" applyBorder="1" applyAlignment="1" applyProtection="1"/>
    <xf numFmtId="174" fontId="40" fillId="0" borderId="232" xfId="8158" applyNumberFormat="1" applyFont="1" applyFill="1" applyBorder="1" applyAlignment="1" applyProtection="1"/>
    <xf numFmtId="174" fontId="40" fillId="0" borderId="251" xfId="8158" applyNumberFormat="1" applyFont="1" applyFill="1" applyBorder="1" applyAlignment="1" applyProtection="1"/>
    <xf numFmtId="174" fontId="40" fillId="0" borderId="249" xfId="8158" applyNumberFormat="1" applyFont="1" applyFill="1" applyBorder="1" applyAlignment="1" applyProtection="1"/>
    <xf numFmtId="174" fontId="40" fillId="0" borderId="250" xfId="8158" applyNumberFormat="1" applyFont="1" applyFill="1" applyBorder="1" applyAlignment="1" applyProtection="1"/>
    <xf numFmtId="174" fontId="187" fillId="159" borderId="230" xfId="8158" applyNumberFormat="1" applyFont="1" applyFill="1" applyBorder="1" applyAlignment="1" applyProtection="1"/>
    <xf numFmtId="174" fontId="187" fillId="159" borderId="228" xfId="8158" applyNumberFormat="1" applyFont="1" applyFill="1" applyBorder="1" applyAlignment="1" applyProtection="1"/>
    <xf numFmtId="174" fontId="187" fillId="159" borderId="248" xfId="8158" applyNumberFormat="1" applyFont="1" applyFill="1" applyBorder="1" applyAlignment="1" applyProtection="1"/>
    <xf numFmtId="174" fontId="187" fillId="159" borderId="160" xfId="8158" applyNumberFormat="1" applyFont="1" applyFill="1" applyBorder="1" applyAlignment="1" applyProtection="1"/>
    <xf numFmtId="174" fontId="187" fillId="159" borderId="232" xfId="8158" applyNumberFormat="1" applyFont="1" applyFill="1" applyBorder="1" applyAlignment="1" applyProtection="1"/>
    <xf numFmtId="174" fontId="187" fillId="159" borderId="250" xfId="8158" applyNumberFormat="1" applyFont="1" applyFill="1" applyBorder="1" applyAlignment="1" applyProtection="1"/>
    <xf numFmtId="215" fontId="188" fillId="156" borderId="238" xfId="5680" applyNumberFormat="1" applyFont="1" applyFill="1" applyBorder="1" applyAlignment="1" applyProtection="1"/>
    <xf numFmtId="0" fontId="291" fillId="159" borderId="155" xfId="3227" applyFont="1" applyFill="1" applyBorder="1" applyAlignment="1">
      <alignment horizontal="center"/>
    </xf>
    <xf numFmtId="174" fontId="290" fillId="159" borderId="144" xfId="8158" applyNumberFormat="1" applyFont="1" applyFill="1" applyBorder="1" applyAlignment="1" applyProtection="1"/>
    <xf numFmtId="174" fontId="290" fillId="159" borderId="147" xfId="8158" applyNumberFormat="1" applyFont="1" applyFill="1" applyBorder="1" applyAlignment="1" applyProtection="1"/>
    <xf numFmtId="0" fontId="282" fillId="159" borderId="252" xfId="3227" applyFont="1" applyFill="1" applyBorder="1" applyAlignment="1">
      <alignment horizontal="center"/>
    </xf>
    <xf numFmtId="165" fontId="282" fillId="0" borderId="253" xfId="12382" applyNumberFormat="1" applyFont="1" applyFill="1" applyBorder="1" applyAlignment="1" applyProtection="1">
      <alignment horizontal="center"/>
    </xf>
    <xf numFmtId="165" fontId="282" fillId="0" borderId="254" xfId="12382" applyNumberFormat="1" applyFont="1" applyFill="1" applyBorder="1" applyAlignment="1" applyProtection="1">
      <alignment horizontal="center"/>
    </xf>
    <xf numFmtId="217" fontId="188" fillId="0" borderId="153" xfId="5681" applyNumberFormat="1" applyFont="1" applyFill="1" applyBorder="1" applyAlignment="1" applyProtection="1">
      <alignment horizontal="center"/>
    </xf>
    <xf numFmtId="174" fontId="187" fillId="157" borderId="260" xfId="5680" applyNumberFormat="1" applyFont="1" applyFill="1" applyBorder="1" applyAlignment="1" applyProtection="1"/>
    <xf numFmtId="215" fontId="190" fillId="0" borderId="249" xfId="5680" applyNumberFormat="1" applyFont="1" applyFill="1" applyBorder="1" applyAlignment="1" applyProtection="1"/>
    <xf numFmtId="215" fontId="187" fillId="157" borderId="250" xfId="5680" applyNumberFormat="1" applyFont="1" applyFill="1" applyBorder="1" applyAlignment="1" applyProtection="1"/>
    <xf numFmtId="215" fontId="40" fillId="0" borderId="251" xfId="5680" applyNumberFormat="1" applyFont="1" applyFill="1" applyBorder="1" applyAlignment="1" applyProtection="1"/>
    <xf numFmtId="215" fontId="40" fillId="0" borderId="249" xfId="5680" applyNumberFormat="1" applyFont="1" applyFill="1" applyBorder="1" applyAlignment="1" applyProtection="1"/>
    <xf numFmtId="215" fontId="40" fillId="0" borderId="250" xfId="5680" applyNumberFormat="1" applyFont="1" applyFill="1" applyBorder="1" applyAlignment="1" applyProtection="1"/>
    <xf numFmtId="215" fontId="286" fillId="156" borderId="261" xfId="5680" applyNumberFormat="1" applyFont="1" applyFill="1" applyBorder="1" applyAlignment="1" applyProtection="1"/>
    <xf numFmtId="217" fontId="286" fillId="0" borderId="262" xfId="5681" applyNumberFormat="1" applyFont="1" applyFill="1" applyBorder="1" applyAlignment="1" applyProtection="1">
      <alignment horizontal="center"/>
    </xf>
    <xf numFmtId="215" fontId="188" fillId="156" borderId="261" xfId="5680" applyNumberFormat="1" applyFont="1" applyFill="1" applyBorder="1" applyAlignment="1" applyProtection="1"/>
    <xf numFmtId="217" fontId="188" fillId="0" borderId="161" xfId="5681" applyNumberFormat="1" applyFont="1" applyFill="1" applyBorder="1" applyAlignment="1" applyProtection="1">
      <alignment horizontal="center"/>
    </xf>
    <xf numFmtId="0" fontId="189" fillId="155" borderId="264" xfId="3227" applyFont="1" applyFill="1" applyBorder="1" applyAlignment="1">
      <alignment horizontal="center" vertical="center"/>
    </xf>
    <xf numFmtId="0" fontId="189" fillId="155" borderId="265" xfId="3227" applyFont="1" applyFill="1" applyBorder="1" applyAlignment="1">
      <alignment horizontal="center" vertical="center"/>
    </xf>
    <xf numFmtId="0" fontId="189" fillId="155" borderId="266" xfId="3227" applyFont="1" applyFill="1" applyBorder="1" applyAlignment="1">
      <alignment horizontal="center" vertical="center"/>
    </xf>
    <xf numFmtId="0" fontId="186" fillId="0" borderId="169" xfId="3227" applyFont="1" applyFill="1" applyBorder="1" applyAlignment="1">
      <alignment horizontal="center" vertical="center"/>
    </xf>
    <xf numFmtId="0" fontId="186" fillId="0" borderId="167" xfId="3227" applyFont="1" applyFill="1" applyBorder="1" applyAlignment="1">
      <alignment horizontal="center" vertical="center"/>
    </xf>
    <xf numFmtId="0" fontId="186" fillId="0" borderId="267" xfId="3227" applyFont="1" applyFill="1" applyBorder="1" applyAlignment="1">
      <alignment horizontal="center" vertical="center"/>
    </xf>
    <xf numFmtId="215" fontId="40" fillId="0" borderId="268" xfId="5680" applyNumberFormat="1" applyFont="1" applyFill="1" applyBorder="1" applyAlignment="1" applyProtection="1"/>
    <xf numFmtId="215" fontId="40" fillId="0" borderId="227" xfId="5680" applyNumberFormat="1" applyFont="1" applyFill="1" applyBorder="1" applyAlignment="1" applyProtection="1"/>
    <xf numFmtId="215" fontId="40" fillId="0" borderId="160" xfId="5680" applyNumberFormat="1" applyFont="1" applyFill="1" applyBorder="1" applyAlignment="1" applyProtection="1"/>
    <xf numFmtId="174" fontId="187" fillId="155" borderId="269" xfId="3227" applyNumberFormat="1" applyFont="1" applyFill="1" applyBorder="1" applyAlignment="1">
      <alignment vertical="center"/>
    </xf>
    <xf numFmtId="215" fontId="180" fillId="155" borderId="270" xfId="3227" applyNumberFormat="1" applyFont="1" applyFill="1" applyBorder="1" applyAlignment="1">
      <alignment vertical="center"/>
    </xf>
    <xf numFmtId="215" fontId="187" fillId="155" borderId="271" xfId="3227" applyNumberFormat="1" applyFont="1" applyFill="1" applyBorder="1" applyAlignment="1">
      <alignment vertical="center"/>
    </xf>
    <xf numFmtId="165" fontId="180" fillId="0" borderId="224" xfId="12385" applyNumberFormat="1" applyFont="1" applyFill="1" applyBorder="1" applyAlignment="1">
      <alignment horizontal="center"/>
    </xf>
    <xf numFmtId="165" fontId="180" fillId="0" borderId="164" xfId="12385" applyNumberFormat="1" applyFont="1" applyFill="1" applyBorder="1" applyAlignment="1">
      <alignment horizontal="center"/>
    </xf>
    <xf numFmtId="165" fontId="180" fillId="0" borderId="163" xfId="12385" applyNumberFormat="1" applyFont="1" applyFill="1" applyBorder="1" applyAlignment="1">
      <alignment horizontal="center"/>
    </xf>
    <xf numFmtId="215" fontId="286" fillId="0" borderId="272" xfId="5680" applyNumberFormat="1" applyFont="1" applyFill="1" applyBorder="1" applyAlignment="1" applyProtection="1"/>
    <xf numFmtId="210" fontId="286" fillId="0" borderId="259" xfId="3227" applyNumberFormat="1" applyFont="1" applyFill="1" applyBorder="1" applyAlignment="1">
      <alignment horizontal="center"/>
    </xf>
    <xf numFmtId="215" fontId="188" fillId="0" borderId="272" xfId="5680" applyNumberFormat="1" applyFont="1" applyFill="1" applyBorder="1" applyAlignment="1" applyProtection="1"/>
    <xf numFmtId="210" fontId="188" fillId="0" borderId="242" xfId="3227" applyNumberFormat="1" applyFont="1" applyFill="1" applyBorder="1" applyAlignment="1">
      <alignment horizontal="center"/>
    </xf>
    <xf numFmtId="0" fontId="185" fillId="0" borderId="273" xfId="3227" applyFont="1" applyFill="1" applyBorder="1" applyAlignment="1">
      <alignment horizontal="center"/>
    </xf>
    <xf numFmtId="0" fontId="185" fillId="0" borderId="274" xfId="3227" applyFont="1" applyFill="1" applyBorder="1" applyAlignment="1">
      <alignment vertical="center"/>
    </xf>
    <xf numFmtId="174" fontId="187" fillId="155" borderId="275" xfId="3227" applyNumberFormat="1" applyFont="1" applyFill="1" applyBorder="1" applyAlignment="1">
      <alignment vertical="center"/>
    </xf>
    <xf numFmtId="215" fontId="180" fillId="155" borderId="276" xfId="3227" applyNumberFormat="1" applyFont="1" applyFill="1" applyBorder="1" applyAlignment="1">
      <alignment vertical="center"/>
    </xf>
    <xf numFmtId="215" fontId="187" fillId="155" borderId="274" xfId="3227" applyNumberFormat="1" applyFont="1" applyFill="1" applyBorder="1" applyAlignment="1">
      <alignment vertical="center"/>
    </xf>
    <xf numFmtId="215" fontId="185" fillId="0" borderId="277" xfId="3227" applyNumberFormat="1" applyFont="1" applyFill="1" applyBorder="1" applyAlignment="1">
      <alignment horizontal="center"/>
    </xf>
    <xf numFmtId="215" fontId="185" fillId="0" borderId="276" xfId="3227" applyNumberFormat="1" applyFont="1" applyFill="1" applyBorder="1" applyAlignment="1">
      <alignment horizontal="center"/>
    </xf>
    <xf numFmtId="215" fontId="185" fillId="0" borderId="278" xfId="3227" applyNumberFormat="1" applyFont="1" applyFill="1" applyBorder="1" applyAlignment="1">
      <alignment horizontal="center"/>
    </xf>
    <xf numFmtId="215" fontId="286" fillId="155" borderId="279" xfId="3227" applyNumberFormat="1" applyFont="1" applyFill="1" applyBorder="1" applyAlignment="1">
      <alignment vertical="center"/>
    </xf>
    <xf numFmtId="43" fontId="286" fillId="43" borderId="280" xfId="5681" applyFont="1" applyFill="1" applyBorder="1" applyAlignment="1">
      <alignment horizontal="center" vertical="center"/>
    </xf>
    <xf numFmtId="215" fontId="188" fillId="155" borderId="279" xfId="3227" applyNumberFormat="1" applyFont="1" applyFill="1" applyBorder="1" applyAlignment="1">
      <alignment vertical="center"/>
    </xf>
    <xf numFmtId="43" fontId="188" fillId="43" borderId="281" xfId="5681" applyFont="1" applyFill="1" applyBorder="1" applyAlignment="1">
      <alignment horizontal="center" vertical="center"/>
    </xf>
    <xf numFmtId="0" fontId="187" fillId="0" borderId="157" xfId="3227" applyFont="1" applyFill="1" applyBorder="1" applyAlignment="1">
      <alignment horizontal="center"/>
    </xf>
    <xf numFmtId="0" fontId="187" fillId="0" borderId="143" xfId="3227" applyFont="1" applyFill="1" applyBorder="1"/>
    <xf numFmtId="0" fontId="189" fillId="158" borderId="265" xfId="3227" applyFont="1" applyFill="1" applyBorder="1" applyAlignment="1">
      <alignment horizontal="center" vertical="center"/>
    </xf>
    <xf numFmtId="0" fontId="189" fillId="158" borderId="266" xfId="3227" applyFont="1" applyFill="1" applyBorder="1" applyAlignment="1">
      <alignment horizontal="center" vertical="center"/>
    </xf>
    <xf numFmtId="174" fontId="40" fillId="0" borderId="268" xfId="8158" applyNumberFormat="1" applyFont="1" applyFill="1" applyBorder="1" applyAlignment="1" applyProtection="1"/>
    <xf numFmtId="174" fontId="40" fillId="0" borderId="227" xfId="8158" applyNumberFormat="1" applyFont="1" applyFill="1" applyBorder="1" applyAlignment="1" applyProtection="1"/>
    <xf numFmtId="174" fontId="40" fillId="0" borderId="160" xfId="8158" applyNumberFormat="1" applyFont="1" applyFill="1" applyBorder="1" applyAlignment="1" applyProtection="1"/>
    <xf numFmtId="0" fontId="187" fillId="0" borderId="138" xfId="3227" applyFont="1" applyFill="1" applyBorder="1" applyAlignment="1">
      <alignment horizontal="center"/>
    </xf>
    <xf numFmtId="164" fontId="187" fillId="159" borderId="288" xfId="12385" applyNumberFormat="1" applyFont="1" applyFill="1" applyBorder="1" applyAlignment="1">
      <alignment horizontal="center"/>
    </xf>
    <xf numFmtId="174" fontId="187" fillId="159" borderId="289" xfId="8158" applyNumberFormat="1" applyFont="1" applyFill="1" applyBorder="1" applyAlignment="1" applyProtection="1"/>
    <xf numFmtId="174" fontId="187" fillId="159" borderId="289" xfId="8158" applyNumberFormat="1" applyFont="1" applyFill="1" applyBorder="1" applyAlignment="1" applyProtection="1">
      <alignment horizontal="center"/>
    </xf>
    <xf numFmtId="174" fontId="187" fillId="159" borderId="290" xfId="8158" applyNumberFormat="1" applyFont="1" applyFill="1" applyBorder="1" applyAlignment="1" applyProtection="1">
      <alignment horizontal="center"/>
    </xf>
    <xf numFmtId="0" fontId="187" fillId="0" borderId="165" xfId="3227" applyFont="1" applyFill="1" applyBorder="1"/>
    <xf numFmtId="0" fontId="187" fillId="0" borderId="164" xfId="3227" applyFont="1" applyFill="1" applyBorder="1"/>
    <xf numFmtId="174" fontId="187" fillId="0" borderId="163" xfId="3227" applyNumberFormat="1" applyFont="1" applyFill="1" applyBorder="1"/>
    <xf numFmtId="0" fontId="290" fillId="159" borderId="140" xfId="3227" applyFont="1" applyFill="1" applyBorder="1" applyAlignment="1">
      <alignment horizontal="center"/>
    </xf>
    <xf numFmtId="165" fontId="282" fillId="159" borderId="282" xfId="12385" applyNumberFormat="1" applyFont="1" applyFill="1" applyBorder="1" applyAlignment="1">
      <alignment horizontal="center"/>
    </xf>
    <xf numFmtId="174" fontId="187" fillId="158" borderId="291" xfId="3227" applyNumberFormat="1" applyFont="1" applyFill="1" applyBorder="1" applyAlignment="1">
      <alignment vertical="center"/>
    </xf>
    <xf numFmtId="174" fontId="180" fillId="158" borderId="276" xfId="3227" applyNumberFormat="1" applyFont="1" applyFill="1" applyBorder="1" applyAlignment="1">
      <alignment vertical="center"/>
    </xf>
    <xf numFmtId="174" fontId="187" fillId="158" borderId="274" xfId="3227" applyNumberFormat="1" applyFont="1" applyFill="1" applyBorder="1" applyAlignment="1">
      <alignment vertical="center"/>
    </xf>
    <xf numFmtId="174" fontId="185" fillId="0" borderId="277" xfId="3227" applyNumberFormat="1" applyFont="1" applyFill="1" applyBorder="1" applyAlignment="1">
      <alignment vertical="center"/>
    </xf>
    <xf numFmtId="174" fontId="185" fillId="0" borderId="276" xfId="3227" applyNumberFormat="1" applyFont="1" applyFill="1" applyBorder="1" applyAlignment="1">
      <alignment vertical="center"/>
    </xf>
    <xf numFmtId="174" fontId="185" fillId="0" borderId="278" xfId="3227" applyNumberFormat="1" applyFont="1" applyFill="1" applyBorder="1" applyAlignment="1">
      <alignment vertical="center"/>
    </xf>
    <xf numFmtId="174" fontId="290" fillId="158" borderId="292" xfId="3227" applyNumberFormat="1" applyFont="1" applyFill="1" applyBorder="1" applyAlignment="1">
      <alignment vertical="center"/>
    </xf>
    <xf numFmtId="165" fontId="282" fillId="159" borderId="293" xfId="12382" applyNumberFormat="1" applyFont="1" applyFill="1" applyBorder="1" applyAlignment="1">
      <alignment horizontal="center" vertical="center"/>
    </xf>
    <xf numFmtId="0" fontId="186" fillId="0" borderId="170" xfId="3227" applyFont="1" applyFill="1" applyBorder="1" applyAlignment="1">
      <alignment horizontal="center"/>
    </xf>
    <xf numFmtId="0" fontId="185" fillId="0" borderId="297" xfId="3227" applyFont="1" applyFill="1" applyBorder="1" applyAlignment="1">
      <alignment horizontal="center"/>
    </xf>
    <xf numFmtId="0" fontId="180" fillId="0" borderId="298" xfId="3227" applyFont="1" applyFill="1" applyBorder="1"/>
    <xf numFmtId="172" fontId="190" fillId="0" borderId="298" xfId="8144" applyNumberFormat="1" applyFont="1" applyFill="1" applyBorder="1" applyAlignment="1" applyProtection="1"/>
    <xf numFmtId="0" fontId="185" fillId="0" borderId="170" xfId="3227" applyFont="1" applyFill="1" applyBorder="1" applyAlignment="1">
      <alignment horizontal="center"/>
    </xf>
    <xf numFmtId="0" fontId="180" fillId="0" borderId="295" xfId="3227" applyFont="1" applyFill="1" applyBorder="1"/>
    <xf numFmtId="172" fontId="190" fillId="0" borderId="295" xfId="8144" applyNumberFormat="1" applyFont="1" applyFill="1" applyBorder="1" applyAlignment="1" applyProtection="1"/>
    <xf numFmtId="0" fontId="185" fillId="0" borderId="299" xfId="3227" applyFont="1" applyFill="1" applyBorder="1" applyAlignment="1">
      <alignment horizontal="center"/>
    </xf>
    <xf numFmtId="0" fontId="180" fillId="0" borderId="300" xfId="3227" applyFont="1" applyFill="1" applyBorder="1"/>
    <xf numFmtId="172" fontId="190" fillId="0" borderId="300" xfId="8144" applyNumberFormat="1" applyFont="1" applyFill="1" applyBorder="1" applyAlignment="1" applyProtection="1"/>
    <xf numFmtId="43" fontId="188" fillId="0" borderId="295" xfId="10558" applyNumberFormat="1" applyFont="1" applyFill="1" applyBorder="1" applyAlignment="1">
      <alignment vertical="center"/>
    </xf>
    <xf numFmtId="0" fontId="188" fillId="0" borderId="296" xfId="3227" applyFont="1" applyFill="1" applyBorder="1"/>
    <xf numFmtId="43" fontId="281" fillId="160" borderId="298" xfId="12384" applyFont="1" applyFill="1" applyBorder="1"/>
    <xf numFmtId="43" fontId="281" fillId="160" borderId="295" xfId="12384" applyFont="1" applyFill="1" applyBorder="1"/>
    <xf numFmtId="43" fontId="281" fillId="160" borderId="300" xfId="12384" applyFont="1" applyFill="1" applyBorder="1"/>
    <xf numFmtId="172" fontId="187" fillId="160" borderId="171" xfId="8144" applyNumberFormat="1" applyFont="1" applyFill="1" applyBorder="1" applyAlignment="1" applyProtection="1"/>
    <xf numFmtId="172" fontId="187" fillId="160" borderId="296" xfId="8144" applyNumberFormat="1" applyFont="1" applyFill="1" applyBorder="1" applyAlignment="1" applyProtection="1"/>
    <xf numFmtId="172" fontId="187" fillId="160" borderId="301" xfId="8144" applyNumberFormat="1" applyFont="1" applyFill="1" applyBorder="1" applyAlignment="1" applyProtection="1"/>
    <xf numFmtId="43" fontId="180" fillId="0" borderId="173" xfId="10558" applyNumberFormat="1" applyFont="1" applyFill="1" applyBorder="1"/>
    <xf numFmtId="43" fontId="180" fillId="0" borderId="295" xfId="10558" applyNumberFormat="1" applyFont="1" applyFill="1" applyBorder="1"/>
    <xf numFmtId="43" fontId="180" fillId="0" borderId="171" xfId="10558" applyNumberFormat="1" applyFont="1" applyFill="1" applyBorder="1"/>
    <xf numFmtId="43" fontId="180" fillId="0" borderId="296" xfId="10558" applyNumberFormat="1" applyFont="1" applyFill="1" applyBorder="1"/>
    <xf numFmtId="217" fontId="40" fillId="0" borderId="172" xfId="8144" applyNumberFormat="1" applyFont="1" applyFill="1" applyBorder="1" applyAlignment="1" applyProtection="1"/>
    <xf numFmtId="217" fontId="40" fillId="0" borderId="298" xfId="8144" applyNumberFormat="1" applyFont="1" applyFill="1" applyBorder="1" applyAlignment="1" applyProtection="1"/>
    <xf numFmtId="217" fontId="40" fillId="0" borderId="171" xfId="8144" applyNumberFormat="1" applyFont="1" applyFill="1" applyBorder="1" applyAlignment="1" applyProtection="1"/>
    <xf numFmtId="217" fontId="40" fillId="0" borderId="173" xfId="8144" applyNumberFormat="1" applyFont="1" applyFill="1" applyBorder="1" applyAlignment="1" applyProtection="1"/>
    <xf numFmtId="217" fontId="40" fillId="0" borderId="295" xfId="8144" applyNumberFormat="1" applyFont="1" applyFill="1" applyBorder="1" applyAlignment="1" applyProtection="1"/>
    <xf numFmtId="217" fontId="40" fillId="0" borderId="296" xfId="8144" applyNumberFormat="1" applyFont="1" applyFill="1" applyBorder="1" applyAlignment="1" applyProtection="1"/>
    <xf numFmtId="217" fontId="40" fillId="0" borderId="175" xfId="8144" applyNumberFormat="1" applyFont="1" applyFill="1" applyBorder="1" applyAlignment="1" applyProtection="1"/>
    <xf numFmtId="217" fontId="40" fillId="0" borderId="300" xfId="8144" applyNumberFormat="1" applyFont="1" applyFill="1" applyBorder="1" applyAlignment="1" applyProtection="1"/>
    <xf numFmtId="217" fontId="40" fillId="0" borderId="174" xfId="8144" applyNumberFormat="1" applyFont="1" applyFill="1" applyBorder="1" applyAlignment="1" applyProtection="1"/>
    <xf numFmtId="43" fontId="187" fillId="161" borderId="295" xfId="12383" applyFont="1" applyFill="1" applyBorder="1" applyAlignment="1">
      <alignment vertical="center"/>
    </xf>
    <xf numFmtId="43" fontId="187" fillId="161" borderId="295" xfId="10558" applyNumberFormat="1" applyFont="1" applyFill="1" applyBorder="1" applyAlignment="1">
      <alignment vertical="center"/>
    </xf>
    <xf numFmtId="43" fontId="187" fillId="161" borderId="296" xfId="10558" applyNumberFormat="1" applyFont="1" applyFill="1" applyBorder="1" applyAlignment="1">
      <alignment vertical="center"/>
    </xf>
    <xf numFmtId="43" fontId="281" fillId="162" borderId="296" xfId="12383" applyFont="1" applyFill="1" applyBorder="1"/>
    <xf numFmtId="43" fontId="279" fillId="162" borderId="302" xfId="10558" applyNumberFormat="1" applyFont="1" applyFill="1" applyBorder="1"/>
    <xf numFmtId="43" fontId="279" fillId="162" borderId="303" xfId="10558" applyNumberFormat="1" applyFont="1" applyFill="1" applyBorder="1"/>
    <xf numFmtId="43" fontId="279" fillId="160" borderId="302" xfId="10558" applyNumberFormat="1" applyFont="1" applyFill="1" applyBorder="1"/>
    <xf numFmtId="43" fontId="279" fillId="160" borderId="303" xfId="10558" applyNumberFormat="1" applyFont="1" applyFill="1" applyBorder="1"/>
    <xf numFmtId="0" fontId="186" fillId="0" borderId="139" xfId="3227" applyFont="1" applyFill="1" applyBorder="1" applyAlignment="1">
      <alignment horizontal="center" vertical="center"/>
    </xf>
    <xf numFmtId="43" fontId="279" fillId="160" borderId="306" xfId="10558" applyNumberFormat="1" applyFont="1" applyFill="1" applyBorder="1"/>
    <xf numFmtId="0" fontId="186" fillId="0" borderId="297" xfId="3227" applyFont="1" applyFill="1" applyBorder="1" applyAlignment="1">
      <alignment horizontal="center"/>
    </xf>
    <xf numFmtId="0" fontId="180" fillId="0" borderId="171" xfId="3227" applyFont="1" applyFill="1" applyBorder="1"/>
    <xf numFmtId="43" fontId="181" fillId="162" borderId="171" xfId="12383" applyFont="1" applyFill="1" applyBorder="1"/>
    <xf numFmtId="43" fontId="181" fillId="161" borderId="298" xfId="10558" applyNumberFormat="1" applyFont="1" applyFill="1" applyBorder="1" applyAlignment="1">
      <alignment vertical="center"/>
    </xf>
    <xf numFmtId="43" fontId="180" fillId="0" borderId="172" xfId="10558" applyNumberFormat="1" applyFont="1" applyFill="1" applyBorder="1"/>
    <xf numFmtId="43" fontId="180" fillId="0" borderId="298" xfId="10558" applyNumberFormat="1" applyFont="1" applyFill="1" applyBorder="1"/>
    <xf numFmtId="43" fontId="180" fillId="0" borderId="227" xfId="10558" applyNumberFormat="1" applyFont="1" applyFill="1" applyBorder="1"/>
    <xf numFmtId="0" fontId="189" fillId="161" borderId="265" xfId="3227" applyFont="1" applyFill="1" applyBorder="1" applyAlignment="1">
      <alignment horizontal="center" vertical="center"/>
    </xf>
    <xf numFmtId="0" fontId="189" fillId="161" borderId="266" xfId="3227" applyFont="1" applyFill="1" applyBorder="1" applyAlignment="1">
      <alignment horizontal="center" vertical="center"/>
    </xf>
    <xf numFmtId="0" fontId="186" fillId="0" borderId="168" xfId="3227" applyFont="1" applyFill="1" applyBorder="1" applyAlignment="1">
      <alignment horizontal="center" vertical="center"/>
    </xf>
    <xf numFmtId="0" fontId="180" fillId="0" borderId="300" xfId="3227" applyFont="1" applyFill="1" applyBorder="1" applyAlignment="1">
      <alignment horizontal="left"/>
    </xf>
    <xf numFmtId="43" fontId="181" fillId="161" borderId="300" xfId="12384" applyFont="1" applyFill="1" applyBorder="1" applyAlignment="1">
      <alignment horizontal="left"/>
    </xf>
    <xf numFmtId="172" fontId="181" fillId="161" borderId="300" xfId="3227" applyNumberFormat="1" applyFont="1" applyFill="1" applyBorder="1"/>
    <xf numFmtId="172" fontId="181" fillId="163" borderId="300" xfId="3227" applyNumberFormat="1" applyFont="1" applyFill="1" applyBorder="1"/>
    <xf numFmtId="172" fontId="181" fillId="161" borderId="174" xfId="3227" applyNumberFormat="1" applyFont="1" applyFill="1" applyBorder="1"/>
    <xf numFmtId="43" fontId="279" fillId="162" borderId="306" xfId="10558" applyNumberFormat="1" applyFont="1" applyFill="1" applyBorder="1"/>
    <xf numFmtId="165" fontId="286" fillId="162" borderId="100" xfId="10558" applyNumberFormat="1" applyFont="1" applyFill="1" applyBorder="1" applyAlignment="1">
      <alignment horizontal="right"/>
    </xf>
    <xf numFmtId="165" fontId="286" fillId="162" borderId="210" xfId="10558" applyNumberFormat="1" applyFont="1" applyFill="1" applyBorder="1" applyAlignment="1">
      <alignment horizontal="right"/>
    </xf>
    <xf numFmtId="165" fontId="286" fillId="162" borderId="307" xfId="10558" applyNumberFormat="1" applyFont="1" applyFill="1" applyBorder="1" applyAlignment="1">
      <alignment horizontal="right"/>
    </xf>
    <xf numFmtId="0" fontId="280" fillId="165" borderId="226" xfId="3227" applyFont="1" applyFill="1" applyBorder="1" applyAlignment="1">
      <alignment horizontal="center"/>
    </xf>
    <xf numFmtId="215" fontId="279" fillId="165" borderId="86" xfId="8158" applyNumberFormat="1" applyFont="1" applyFill="1" applyBorder="1" applyAlignment="1" applyProtection="1"/>
    <xf numFmtId="215" fontId="279" fillId="165" borderId="86" xfId="8158" applyNumberFormat="1" applyFont="1" applyFill="1" applyBorder="1" applyAlignment="1" applyProtection="1">
      <alignment horizontal="center"/>
    </xf>
    <xf numFmtId="215" fontId="279" fillId="165" borderId="156" xfId="8158" applyNumberFormat="1" applyFont="1" applyFill="1" applyBorder="1" applyAlignment="1" applyProtection="1">
      <alignment horizontal="center"/>
    </xf>
    <xf numFmtId="174" fontId="187" fillId="154" borderId="230" xfId="8158" applyNumberFormat="1" applyFont="1" applyFill="1" applyBorder="1" applyAlignment="1" applyProtection="1"/>
    <xf numFmtId="174" fontId="187" fillId="154" borderId="228" xfId="8158" applyNumberFormat="1" applyFont="1" applyFill="1" applyBorder="1" applyAlignment="1" applyProtection="1"/>
    <xf numFmtId="215" fontId="187" fillId="154" borderId="160" xfId="8158" applyNumberFormat="1" applyFont="1" applyFill="1" applyBorder="1" applyAlignment="1" applyProtection="1"/>
    <xf numFmtId="215" fontId="187" fillId="154" borderId="232" xfId="8158" applyNumberFormat="1" applyFont="1" applyFill="1" applyBorder="1" applyAlignment="1" applyProtection="1"/>
    <xf numFmtId="0" fontId="289" fillId="165" borderId="155" xfId="3227" applyFont="1" applyFill="1" applyBorder="1" applyAlignment="1">
      <alignment horizontal="center"/>
    </xf>
    <xf numFmtId="0" fontId="277" fillId="165" borderId="0" xfId="3227" applyFont="1" applyFill="1" applyBorder="1" applyAlignment="1">
      <alignment horizontal="center"/>
    </xf>
    <xf numFmtId="215" fontId="286" fillId="154" borderId="144" xfId="8158" applyNumberFormat="1" applyFont="1" applyFill="1" applyBorder="1" applyAlignment="1" applyProtection="1"/>
    <xf numFmtId="0" fontId="286" fillId="165" borderId="263" xfId="3227" applyFont="1" applyFill="1" applyBorder="1" applyAlignment="1">
      <alignment horizontal="center"/>
    </xf>
    <xf numFmtId="165" fontId="286" fillId="0" borderId="239" xfId="12382" applyNumberFormat="1" applyFont="1" applyFill="1" applyBorder="1" applyAlignment="1" applyProtection="1">
      <alignment horizontal="center"/>
    </xf>
    <xf numFmtId="0" fontId="188" fillId="165" borderId="154" xfId="3227" applyFont="1" applyFill="1" applyBorder="1" applyAlignment="1">
      <alignment horizontal="center"/>
    </xf>
    <xf numFmtId="174" fontId="187" fillId="154" borderId="248" xfId="8158" applyNumberFormat="1" applyFont="1" applyFill="1" applyBorder="1" applyAlignment="1" applyProtection="1"/>
    <xf numFmtId="215" fontId="190" fillId="0" borderId="249" xfId="8158" applyNumberFormat="1" applyFont="1" applyFill="1" applyBorder="1" applyAlignment="1" applyProtection="1"/>
    <xf numFmtId="215" fontId="187" fillId="154" borderId="250" xfId="8158" applyNumberFormat="1" applyFont="1" applyFill="1" applyBorder="1" applyAlignment="1" applyProtection="1"/>
    <xf numFmtId="215" fontId="40" fillId="0" borderId="251" xfId="8158" applyNumberFormat="1" applyFont="1" applyFill="1" applyBorder="1" applyAlignment="1" applyProtection="1"/>
    <xf numFmtId="215" fontId="40" fillId="0" borderId="249" xfId="8158" applyNumberFormat="1" applyFont="1" applyFill="1" applyBorder="1" applyAlignment="1" applyProtection="1"/>
    <xf numFmtId="215" fontId="40" fillId="0" borderId="250" xfId="8158" applyNumberFormat="1" applyFont="1" applyFill="1" applyBorder="1" applyAlignment="1" applyProtection="1"/>
    <xf numFmtId="215" fontId="286" fillId="154" borderId="147" xfId="8158" applyNumberFormat="1" applyFont="1" applyFill="1" applyBorder="1" applyAlignment="1" applyProtection="1"/>
    <xf numFmtId="165" fontId="286" fillId="0" borderId="262" xfId="12382" applyNumberFormat="1" applyFont="1" applyFill="1" applyBorder="1" applyAlignment="1" applyProtection="1">
      <alignment horizontal="center"/>
    </xf>
    <xf numFmtId="215" fontId="188" fillId="154" borderId="152" xfId="8158" applyNumberFormat="1" applyFont="1" applyFill="1" applyBorder="1" applyAlignment="1" applyProtection="1"/>
    <xf numFmtId="165" fontId="188" fillId="0" borderId="161" xfId="12382" applyNumberFormat="1" applyFont="1" applyFill="1" applyBorder="1" applyAlignment="1" applyProtection="1">
      <alignment horizontal="center"/>
    </xf>
    <xf numFmtId="164" fontId="187" fillId="165" borderId="234" xfId="12385" applyNumberFormat="1" applyFont="1" applyFill="1" applyBorder="1" applyAlignment="1">
      <alignment horizontal="center"/>
    </xf>
    <xf numFmtId="165" fontId="187" fillId="165" borderId="284" xfId="12383" applyNumberFormat="1" applyFont="1" applyFill="1" applyBorder="1" applyAlignment="1" applyProtection="1"/>
    <xf numFmtId="165" fontId="187" fillId="165" borderId="284" xfId="12383" applyNumberFormat="1" applyFont="1" applyFill="1" applyBorder="1" applyAlignment="1" applyProtection="1">
      <alignment horizontal="center"/>
    </xf>
    <xf numFmtId="165" fontId="187" fillId="165" borderId="285" xfId="12383" applyNumberFormat="1" applyFont="1" applyFill="1" applyBorder="1" applyAlignment="1" applyProtection="1">
      <alignment horizontal="center"/>
    </xf>
    <xf numFmtId="165" fontId="187" fillId="0" borderId="243" xfId="12383" applyNumberFormat="1" applyFont="1" applyFill="1" applyBorder="1"/>
    <xf numFmtId="165" fontId="187" fillId="0" borderId="86" xfId="12383" applyNumberFormat="1" applyFont="1" applyFill="1" applyBorder="1"/>
    <xf numFmtId="165" fontId="187" fillId="0" borderId="159" xfId="12383" applyNumberFormat="1" applyFont="1" applyFill="1" applyBorder="1"/>
    <xf numFmtId="165" fontId="286" fillId="165" borderId="155" xfId="12385" applyNumberFormat="1" applyFont="1" applyFill="1" applyBorder="1" applyAlignment="1">
      <alignment horizontal="center"/>
    </xf>
    <xf numFmtId="210" fontId="286" fillId="165" borderId="263" xfId="3227" applyNumberFormat="1" applyFont="1" applyFill="1" applyBorder="1" applyAlignment="1">
      <alignment horizontal="center"/>
    </xf>
    <xf numFmtId="0" fontId="188" fillId="165" borderId="0" xfId="3227" applyFont="1" applyFill="1" applyBorder="1" applyAlignment="1">
      <alignment horizontal="center"/>
    </xf>
    <xf numFmtId="0" fontId="189" fillId="164" borderId="265" xfId="3227" applyFont="1" applyFill="1" applyBorder="1" applyAlignment="1">
      <alignment horizontal="center" vertical="center"/>
    </xf>
    <xf numFmtId="0" fontId="189" fillId="164" borderId="266" xfId="3227" applyFont="1" applyFill="1" applyBorder="1" applyAlignment="1">
      <alignment horizontal="center" vertical="center"/>
    </xf>
    <xf numFmtId="215" fontId="40" fillId="0" borderId="268" xfId="8158" applyNumberFormat="1" applyFont="1" applyFill="1" applyBorder="1" applyAlignment="1" applyProtection="1"/>
    <xf numFmtId="215" fontId="40" fillId="0" borderId="227" xfId="8158" applyNumberFormat="1" applyFont="1" applyFill="1" applyBorder="1" applyAlignment="1" applyProtection="1"/>
    <xf numFmtId="215" fontId="40" fillId="0" borderId="160" xfId="8158" applyNumberFormat="1" applyFont="1" applyFill="1" applyBorder="1" applyAlignment="1" applyProtection="1"/>
    <xf numFmtId="174" fontId="187" fillId="164" borderId="291" xfId="3227" applyNumberFormat="1" applyFont="1" applyFill="1" applyBorder="1" applyAlignment="1">
      <alignment vertical="center"/>
    </xf>
    <xf numFmtId="215" fontId="180" fillId="164" borderId="276" xfId="3227" applyNumberFormat="1" applyFont="1" applyFill="1" applyBorder="1" applyAlignment="1">
      <alignment vertical="center"/>
    </xf>
    <xf numFmtId="215" fontId="187" fillId="164" borderId="274" xfId="3227" applyNumberFormat="1" applyFont="1" applyFill="1" applyBorder="1" applyAlignment="1">
      <alignment vertical="center"/>
    </xf>
    <xf numFmtId="215" fontId="185" fillId="0" borderId="277" xfId="3227" applyNumberFormat="1" applyFont="1" applyFill="1" applyBorder="1" applyAlignment="1">
      <alignment vertical="center"/>
    </xf>
    <xf numFmtId="215" fontId="185" fillId="0" borderId="276" xfId="3227" applyNumberFormat="1" applyFont="1" applyFill="1" applyBorder="1" applyAlignment="1">
      <alignment vertical="center"/>
    </xf>
    <xf numFmtId="215" fontId="185" fillId="0" borderId="278" xfId="3227" applyNumberFormat="1" applyFont="1" applyFill="1" applyBorder="1" applyAlignment="1">
      <alignment vertical="center"/>
    </xf>
    <xf numFmtId="215" fontId="286" fillId="164" borderId="292" xfId="3227" applyNumberFormat="1" applyFont="1" applyFill="1" applyBorder="1" applyAlignment="1">
      <alignment vertical="center"/>
    </xf>
    <xf numFmtId="165" fontId="286" fillId="165" borderId="280" xfId="12382" applyNumberFormat="1" applyFont="1" applyFill="1" applyBorder="1" applyAlignment="1">
      <alignment horizontal="center" vertical="center"/>
    </xf>
    <xf numFmtId="215" fontId="188" fillId="165" borderId="309" xfId="3227" applyNumberFormat="1" applyFont="1" applyFill="1" applyBorder="1" applyAlignment="1">
      <alignment vertical="center"/>
    </xf>
    <xf numFmtId="165" fontId="188" fillId="165" borderId="281" xfId="12382" applyNumberFormat="1" applyFont="1" applyFill="1" applyBorder="1" applyAlignment="1">
      <alignment horizontal="center" vertical="center"/>
    </xf>
    <xf numFmtId="0" fontId="188" fillId="159" borderId="283" xfId="3227" applyFont="1" applyFill="1" applyBorder="1" applyAlignment="1">
      <alignment horizontal="center"/>
    </xf>
    <xf numFmtId="0" fontId="188" fillId="159" borderId="242" xfId="3227" applyFont="1" applyFill="1" applyBorder="1" applyAlignment="1">
      <alignment horizontal="center"/>
    </xf>
    <xf numFmtId="0" fontId="188" fillId="159" borderId="255" xfId="3227" applyFont="1" applyFill="1" applyBorder="1" applyAlignment="1">
      <alignment horizontal="center"/>
    </xf>
    <xf numFmtId="0" fontId="188" fillId="159" borderId="154" xfId="3227" applyFont="1" applyFill="1" applyBorder="1" applyAlignment="1">
      <alignment horizontal="center"/>
    </xf>
    <xf numFmtId="164" fontId="188" fillId="158" borderId="294" xfId="12382" applyNumberFormat="1" applyFont="1" applyFill="1" applyBorder="1" applyAlignment="1">
      <alignment horizontal="center" vertical="center"/>
    </xf>
    <xf numFmtId="165" fontId="188" fillId="159" borderId="281" xfId="12382" applyNumberFormat="1" applyFont="1" applyFill="1" applyBorder="1" applyAlignment="1">
      <alignment horizontal="center" vertical="center"/>
    </xf>
    <xf numFmtId="164" fontId="188" fillId="159" borderId="256" xfId="12382" applyNumberFormat="1" applyFont="1" applyFill="1" applyBorder="1" applyAlignment="1" applyProtection="1">
      <alignment horizontal="center"/>
    </xf>
    <xf numFmtId="164" fontId="188" fillId="159" borderId="257" xfId="12382" applyNumberFormat="1" applyFont="1" applyFill="1" applyBorder="1" applyAlignment="1" applyProtection="1">
      <alignment horizontal="center"/>
    </xf>
    <xf numFmtId="0" fontId="25" fillId="33" borderId="14" xfId="0" applyFont="1" applyFill="1" applyBorder="1" applyAlignment="1">
      <alignment horizontal="center" vertical="center"/>
    </xf>
    <xf numFmtId="0" fontId="25" fillId="33" borderId="178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3" fillId="0" borderId="0" xfId="0" applyFont="1" applyBorder="1" applyAlignment="1">
      <alignment horizontal="center"/>
    </xf>
    <xf numFmtId="0" fontId="25" fillId="33" borderId="10" xfId="0" applyFont="1" applyFill="1" applyBorder="1" applyAlignment="1">
      <alignment horizontal="center" vertical="center"/>
    </xf>
    <xf numFmtId="0" fontId="25" fillId="33" borderId="11" xfId="0" applyFont="1" applyFill="1" applyBorder="1" applyAlignment="1">
      <alignment horizontal="center" vertical="center"/>
    </xf>
    <xf numFmtId="0" fontId="25" fillId="33" borderId="13" xfId="0" applyFont="1" applyFill="1" applyBorder="1" applyAlignment="1">
      <alignment horizontal="center" vertical="center"/>
    </xf>
    <xf numFmtId="0" fontId="25" fillId="33" borderId="176" xfId="0" applyFont="1" applyFill="1" applyBorder="1" applyAlignment="1">
      <alignment horizontal="center" vertical="center"/>
    </xf>
    <xf numFmtId="0" fontId="25" fillId="33" borderId="177" xfId="0" applyFont="1" applyFill="1" applyBorder="1" applyAlignment="1">
      <alignment horizontal="center" vertical="center"/>
    </xf>
    <xf numFmtId="0" fontId="25" fillId="33" borderId="12" xfId="0" applyFont="1" applyFill="1" applyBorder="1" applyAlignment="1">
      <alignment horizontal="center" vertical="center"/>
    </xf>
    <xf numFmtId="0" fontId="25" fillId="33" borderId="15" xfId="0" applyFont="1" applyFill="1" applyBorder="1" applyAlignment="1">
      <alignment horizontal="center" vertical="center"/>
    </xf>
    <xf numFmtId="0" fontId="25" fillId="33" borderId="14" xfId="0" applyFont="1" applyFill="1" applyBorder="1" applyAlignment="1">
      <alignment horizontal="center" vertical="top" wrapText="1"/>
    </xf>
    <xf numFmtId="0" fontId="25" fillId="33" borderId="32" xfId="0" applyFont="1" applyFill="1" applyBorder="1" applyAlignment="1">
      <alignment horizontal="center" vertical="top"/>
    </xf>
    <xf numFmtId="0" fontId="25" fillId="33" borderId="178" xfId="0" applyFont="1" applyFill="1" applyBorder="1" applyAlignment="1">
      <alignment horizontal="center" vertical="top"/>
    </xf>
    <xf numFmtId="0" fontId="28" fillId="62" borderId="12" xfId="0" applyFont="1" applyFill="1" applyBorder="1" applyAlignment="1">
      <alignment horizontal="center"/>
    </xf>
    <xf numFmtId="0" fontId="28" fillId="51" borderId="12" xfId="0" applyFont="1" applyFill="1" applyBorder="1" applyAlignment="1">
      <alignment horizontal="center"/>
    </xf>
    <xf numFmtId="0" fontId="28" fillId="65" borderId="67" xfId="0" applyFont="1" applyFill="1" applyBorder="1" applyAlignment="1">
      <alignment horizontal="center" vertical="center"/>
    </xf>
    <xf numFmtId="0" fontId="28" fillId="65" borderId="68" xfId="0" applyFont="1" applyFill="1" applyBorder="1" applyAlignment="1">
      <alignment horizontal="center" vertical="center"/>
    </xf>
    <xf numFmtId="0" fontId="27" fillId="0" borderId="90" xfId="0" applyFont="1" applyBorder="1" applyAlignment="1">
      <alignment horizontal="center" vertical="center"/>
    </xf>
    <xf numFmtId="0" fontId="27" fillId="0" borderId="95" xfId="0" applyFont="1" applyBorder="1" applyAlignment="1">
      <alignment horizontal="center" vertical="center"/>
    </xf>
    <xf numFmtId="0" fontId="27" fillId="0" borderId="118" xfId="0" applyFont="1" applyBorder="1" applyAlignment="1">
      <alignment horizontal="center"/>
    </xf>
    <xf numFmtId="0" fontId="27" fillId="0" borderId="119" xfId="0" applyFont="1" applyBorder="1" applyAlignment="1">
      <alignment horizontal="center"/>
    </xf>
    <xf numFmtId="0" fontId="27" fillId="0" borderId="120" xfId="0" applyFont="1" applyBorder="1" applyAlignment="1">
      <alignment horizontal="center"/>
    </xf>
    <xf numFmtId="0" fontId="27" fillId="0" borderId="108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178" fillId="0" borderId="0" xfId="0" applyFont="1" applyFill="1" applyBorder="1" applyAlignment="1">
      <alignment horizontal="center" vertical="center"/>
    </xf>
    <xf numFmtId="0" fontId="27" fillId="0" borderId="90" xfId="0" applyFont="1" applyFill="1" applyBorder="1" applyAlignment="1" applyProtection="1">
      <alignment horizontal="center" vertical="center" wrapText="1"/>
      <protection locked="0"/>
    </xf>
    <xf numFmtId="0" fontId="27" fillId="0" borderId="94" xfId="0" applyFont="1" applyFill="1" applyBorder="1" applyAlignment="1" applyProtection="1">
      <alignment horizontal="center" vertical="center" wrapText="1"/>
      <protection locked="0"/>
    </xf>
    <xf numFmtId="0" fontId="27" fillId="0" borderId="95" xfId="0" applyFont="1" applyFill="1" applyBorder="1" applyAlignment="1" applyProtection="1">
      <alignment horizontal="center" vertical="center" wrapText="1"/>
      <protection locked="0"/>
    </xf>
    <xf numFmtId="0" fontId="27" fillId="0" borderId="209" xfId="0" applyFont="1" applyFill="1" applyBorder="1" applyAlignment="1" applyProtection="1">
      <alignment horizontal="center" vertical="center" wrapText="1"/>
      <protection locked="0"/>
    </xf>
    <xf numFmtId="0" fontId="27" fillId="0" borderId="92" xfId="0" applyFont="1" applyFill="1" applyBorder="1" applyAlignment="1" applyProtection="1">
      <alignment horizontal="center" vertical="center"/>
      <protection locked="0"/>
    </xf>
    <xf numFmtId="0" fontId="27" fillId="0" borderId="96" xfId="0" applyFont="1" applyFill="1" applyBorder="1" applyAlignment="1" applyProtection="1">
      <alignment horizontal="center" vertical="center"/>
      <protection locked="0"/>
    </xf>
    <xf numFmtId="0" fontId="27" fillId="0" borderId="92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96" xfId="0" applyNumberFormat="1" applyFont="1" applyFill="1" applyBorder="1" applyAlignment="1" applyProtection="1">
      <alignment horizontal="center" vertical="center"/>
      <protection locked="0"/>
    </xf>
    <xf numFmtId="0" fontId="27" fillId="0" borderId="93" xfId="0" applyFont="1" applyFill="1" applyBorder="1" applyAlignment="1">
      <alignment horizontal="center" vertical="center"/>
    </xf>
    <xf numFmtId="208" fontId="27" fillId="0" borderId="92" xfId="0" applyNumberFormat="1" applyFont="1" applyFill="1" applyBorder="1" applyAlignment="1">
      <alignment horizontal="center" vertical="center" wrapText="1"/>
    </xf>
    <xf numFmtId="208" fontId="27" fillId="0" borderId="96" xfId="0" applyNumberFormat="1" applyFont="1" applyFill="1" applyBorder="1" applyAlignment="1">
      <alignment horizontal="center" vertical="center"/>
    </xf>
    <xf numFmtId="0" fontId="187" fillId="0" borderId="90" xfId="3227" applyFont="1" applyFill="1" applyBorder="1" applyAlignment="1">
      <alignment horizontal="center"/>
    </xf>
    <xf numFmtId="0" fontId="187" fillId="0" borderId="91" xfId="3227" applyFont="1" applyFill="1" applyBorder="1" applyAlignment="1">
      <alignment horizontal="center"/>
    </xf>
    <xf numFmtId="0" fontId="283" fillId="0" borderId="235" xfId="3227" applyFont="1" applyBorder="1" applyAlignment="1">
      <alignment horizontal="center"/>
    </xf>
    <xf numFmtId="0" fontId="283" fillId="0" borderId="10" xfId="3227" applyFont="1" applyBorder="1" applyAlignment="1">
      <alignment horizontal="center"/>
    </xf>
    <xf numFmtId="0" fontId="283" fillId="0" borderId="0" xfId="3227" applyFont="1" applyBorder="1" applyAlignment="1">
      <alignment horizontal="center"/>
    </xf>
    <xf numFmtId="0" fontId="283" fillId="0" borderId="13" xfId="3227" applyFont="1" applyBorder="1" applyAlignment="1">
      <alignment horizontal="center"/>
    </xf>
    <xf numFmtId="0" fontId="185" fillId="0" borderId="138" xfId="3227" applyFont="1" applyFill="1" applyBorder="1" applyAlignment="1">
      <alignment horizontal="center" vertical="center"/>
    </xf>
    <xf numFmtId="0" fontId="185" fillId="0" borderId="166" xfId="3227" applyFont="1" applyFill="1" applyBorder="1" applyAlignment="1">
      <alignment horizontal="center" vertical="center"/>
    </xf>
    <xf numFmtId="0" fontId="185" fillId="0" borderId="139" xfId="3227" applyFont="1" applyFill="1" applyBorder="1" applyAlignment="1">
      <alignment horizontal="center" vertical="center"/>
    </xf>
    <xf numFmtId="0" fontId="185" fillId="0" borderId="168" xfId="3227" applyFont="1" applyFill="1" applyBorder="1" applyAlignment="1">
      <alignment horizontal="center" vertical="center"/>
    </xf>
    <xf numFmtId="0" fontId="185" fillId="155" borderId="108" xfId="3227" applyFont="1" applyFill="1" applyBorder="1" applyAlignment="1">
      <alignment horizontal="center" vertical="center" wrapText="1"/>
    </xf>
    <xf numFmtId="0" fontId="185" fillId="155" borderId="178" xfId="3227" applyFont="1" applyFill="1" applyBorder="1" applyAlignment="1">
      <alignment horizontal="center" vertical="center" wrapText="1"/>
    </xf>
    <xf numFmtId="0" fontId="189" fillId="155" borderId="141" xfId="3227" applyFont="1" applyFill="1" applyBorder="1" applyAlignment="1">
      <alignment horizontal="center" vertical="center"/>
    </xf>
    <xf numFmtId="0" fontId="189" fillId="155" borderId="142" xfId="3227" applyFont="1" applyFill="1" applyBorder="1" applyAlignment="1">
      <alignment horizontal="center" vertical="center"/>
    </xf>
    <xf numFmtId="0" fontId="189" fillId="155" borderId="225" xfId="3227" applyFont="1" applyFill="1" applyBorder="1" applyAlignment="1">
      <alignment horizontal="center" vertical="center"/>
    </xf>
    <xf numFmtId="0" fontId="286" fillId="155" borderId="258" xfId="3227" applyFont="1" applyFill="1" applyBorder="1" applyAlignment="1">
      <alignment horizontal="center" vertical="center" wrapText="1"/>
    </xf>
    <xf numFmtId="0" fontId="286" fillId="155" borderId="261" xfId="3227" applyFont="1" applyFill="1" applyBorder="1" applyAlignment="1">
      <alignment horizontal="center" vertical="center"/>
    </xf>
    <xf numFmtId="0" fontId="286" fillId="155" borderId="259" xfId="3227" applyFont="1" applyFill="1" applyBorder="1" applyAlignment="1">
      <alignment horizontal="center" vertical="center" wrapText="1"/>
    </xf>
    <xf numFmtId="0" fontId="286" fillId="155" borderId="262" xfId="3227" applyFont="1" applyFill="1" applyBorder="1" applyAlignment="1">
      <alignment horizontal="center" vertical="center"/>
    </xf>
    <xf numFmtId="0" fontId="188" fillId="155" borderId="258" xfId="3227" applyFont="1" applyFill="1" applyBorder="1" applyAlignment="1">
      <alignment horizontal="center" vertical="center" wrapText="1"/>
    </xf>
    <xf numFmtId="0" fontId="188" fillId="155" borderId="261" xfId="3227" applyFont="1" applyFill="1" applyBorder="1" applyAlignment="1">
      <alignment horizontal="center" vertical="center"/>
    </xf>
    <xf numFmtId="0" fontId="188" fillId="155" borderId="242" xfId="3227" applyFont="1" applyFill="1" applyBorder="1" applyAlignment="1">
      <alignment horizontal="center" vertical="center" wrapText="1"/>
    </xf>
    <xf numFmtId="0" fontId="188" fillId="155" borderId="161" xfId="3227" applyFont="1" applyFill="1" applyBorder="1" applyAlignment="1">
      <alignment horizontal="center" vertical="center"/>
    </xf>
    <xf numFmtId="0" fontId="0" fillId="0" borderId="0" xfId="0"/>
    <xf numFmtId="0" fontId="185" fillId="0" borderId="164" xfId="3227" applyFont="1" applyFill="1" applyBorder="1" applyAlignment="1">
      <alignment horizontal="center" vertical="center"/>
    </xf>
    <xf numFmtId="0" fontId="185" fillId="0" borderId="167" xfId="3227" applyFont="1" applyFill="1" applyBorder="1" applyAlignment="1">
      <alignment horizontal="center" vertical="center"/>
    </xf>
    <xf numFmtId="0" fontId="283" fillId="0" borderId="42" xfId="3227" applyFont="1" applyBorder="1" applyAlignment="1">
      <alignment horizontal="center"/>
    </xf>
    <xf numFmtId="0" fontId="283" fillId="0" borderId="11" xfId="3227" applyFont="1" applyBorder="1" applyAlignment="1">
      <alignment horizontal="center"/>
    </xf>
    <xf numFmtId="0" fontId="189" fillId="158" borderId="224" xfId="3227" applyFont="1" applyFill="1" applyBorder="1" applyAlignment="1">
      <alignment horizontal="center" vertical="center"/>
    </xf>
    <xf numFmtId="0" fontId="189" fillId="158" borderId="142" xfId="3227" applyFont="1" applyFill="1" applyBorder="1" applyAlignment="1">
      <alignment horizontal="center" vertical="center"/>
    </xf>
    <xf numFmtId="0" fontId="189" fillId="158" borderId="225" xfId="3227" applyFont="1" applyFill="1" applyBorder="1" applyAlignment="1">
      <alignment horizontal="center" vertical="center"/>
    </xf>
    <xf numFmtId="0" fontId="290" fillId="158" borderId="140" xfId="3227" applyFont="1" applyFill="1" applyBorder="1" applyAlignment="1">
      <alignment horizontal="center" vertical="center" wrapText="1"/>
    </xf>
    <xf numFmtId="0" fontId="290" fillId="158" borderId="147" xfId="3227" applyFont="1" applyFill="1" applyBorder="1" applyAlignment="1">
      <alignment horizontal="center" vertical="center"/>
    </xf>
    <xf numFmtId="0" fontId="282" fillId="158" borderId="282" xfId="3227" applyFont="1" applyFill="1" applyBorder="1" applyAlignment="1">
      <alignment horizontal="center" vertical="center" wrapText="1"/>
    </xf>
    <xf numFmtId="0" fontId="282" fillId="158" borderId="254" xfId="3227" applyFont="1" applyFill="1" applyBorder="1" applyAlignment="1">
      <alignment horizontal="center" vertical="center"/>
    </xf>
    <xf numFmtId="0" fontId="188" fillId="158" borderId="283" xfId="3227" applyFont="1" applyFill="1" applyBorder="1" applyAlignment="1">
      <alignment horizontal="center" vertical="center" wrapText="1"/>
    </xf>
    <xf numFmtId="0" fontId="188" fillId="158" borderId="257" xfId="3227" applyFont="1" applyFill="1" applyBorder="1" applyAlignment="1">
      <alignment horizontal="center" vertical="center"/>
    </xf>
    <xf numFmtId="0" fontId="188" fillId="158" borderId="242" xfId="3227" applyFont="1" applyFill="1" applyBorder="1" applyAlignment="1">
      <alignment horizontal="center" vertical="center" wrapText="1"/>
    </xf>
    <xf numFmtId="0" fontId="188" fillId="158" borderId="161" xfId="3227" applyFont="1" applyFill="1" applyBorder="1" applyAlignment="1">
      <alignment horizontal="center" vertical="center"/>
    </xf>
    <xf numFmtId="0" fontId="286" fillId="162" borderId="94" xfId="3227" applyFont="1" applyFill="1" applyBorder="1" applyAlignment="1">
      <alignment horizontal="center" vertical="center"/>
    </xf>
    <xf numFmtId="0" fontId="286" fillId="162" borderId="209" xfId="3227" applyFont="1" applyFill="1" applyBorder="1" applyAlignment="1">
      <alignment horizontal="center" vertical="center"/>
    </xf>
    <xf numFmtId="0" fontId="281" fillId="161" borderId="164" xfId="3227" applyFont="1" applyFill="1" applyBorder="1" applyAlignment="1">
      <alignment horizontal="center" vertical="center" wrapText="1"/>
    </xf>
    <xf numFmtId="0" fontId="281" fillId="161" borderId="167" xfId="3227" applyFont="1" applyFill="1" applyBorder="1" applyAlignment="1">
      <alignment horizontal="center" vertical="center" wrapText="1"/>
    </xf>
    <xf numFmtId="0" fontId="185" fillId="161" borderId="142" xfId="3227" applyFont="1" applyFill="1" applyBorder="1" applyAlignment="1">
      <alignment horizontal="center" vertical="center"/>
    </xf>
    <xf numFmtId="0" fontId="185" fillId="161" borderId="304" xfId="3227" applyFont="1" applyFill="1" applyBorder="1" applyAlignment="1">
      <alignment horizontal="center" vertical="center"/>
    </xf>
    <xf numFmtId="0" fontId="180" fillId="162" borderId="305" xfId="3227" applyFont="1" applyFill="1" applyBorder="1" applyAlignment="1">
      <alignment horizontal="center" vertical="center" wrapText="1"/>
    </xf>
    <xf numFmtId="0" fontId="180" fillId="162" borderId="308" xfId="3227" applyFont="1" applyFill="1" applyBorder="1" applyAlignment="1">
      <alignment horizontal="center" vertical="center" wrapText="1"/>
    </xf>
    <xf numFmtId="0" fontId="283" fillId="0" borderId="222" xfId="3227" applyFont="1" applyBorder="1" applyAlignment="1">
      <alignment horizontal="center"/>
    </xf>
    <xf numFmtId="0" fontId="283" fillId="0" borderId="176" xfId="3227" applyFont="1" applyBorder="1" applyAlignment="1">
      <alignment horizontal="center"/>
    </xf>
    <xf numFmtId="0" fontId="283" fillId="0" borderId="152" xfId="3227" applyFont="1" applyBorder="1" applyAlignment="1">
      <alignment horizontal="center"/>
    </xf>
    <xf numFmtId="0" fontId="283" fillId="0" borderId="177" xfId="3227" applyFont="1" applyBorder="1" applyAlignment="1">
      <alignment horizontal="center"/>
    </xf>
    <xf numFmtId="0" fontId="185" fillId="164" borderId="223" xfId="3227" applyFont="1" applyFill="1" applyBorder="1" applyAlignment="1">
      <alignment horizontal="center" vertical="center" wrapText="1"/>
    </xf>
    <xf numFmtId="0" fontId="185" fillId="164" borderId="286" xfId="3227" applyFont="1" applyFill="1" applyBorder="1" applyAlignment="1">
      <alignment horizontal="center" vertical="center" wrapText="1"/>
    </xf>
    <xf numFmtId="0" fontId="189" fillId="164" borderId="224" xfId="3227" applyFont="1" applyFill="1" applyBorder="1" applyAlignment="1">
      <alignment horizontal="center" vertical="center"/>
    </xf>
    <xf numFmtId="0" fontId="189" fillId="164" borderId="142" xfId="3227" applyFont="1" applyFill="1" applyBorder="1" applyAlignment="1">
      <alignment horizontal="center" vertical="center"/>
    </xf>
    <xf numFmtId="0" fontId="189" fillId="164" borderId="225" xfId="3227" applyFont="1" applyFill="1" applyBorder="1" applyAlignment="1">
      <alignment horizontal="center" vertical="center"/>
    </xf>
    <xf numFmtId="0" fontId="286" fillId="164" borderId="140" xfId="3227" applyFont="1" applyFill="1" applyBorder="1" applyAlignment="1">
      <alignment horizontal="center" vertical="center" wrapText="1"/>
    </xf>
    <xf numFmtId="0" fontId="286" fillId="164" borderId="147" xfId="3227" applyFont="1" applyFill="1" applyBorder="1" applyAlignment="1">
      <alignment horizontal="center" vertical="center"/>
    </xf>
    <xf numFmtId="0" fontId="286" fillId="164" borderId="259" xfId="3227" applyFont="1" applyFill="1" applyBorder="1" applyAlignment="1">
      <alignment horizontal="center" vertical="center" wrapText="1"/>
    </xf>
    <xf numFmtId="0" fontId="286" fillId="164" borderId="262" xfId="3227" applyFont="1" applyFill="1" applyBorder="1" applyAlignment="1">
      <alignment horizontal="center" vertical="center"/>
    </xf>
    <xf numFmtId="0" fontId="188" fillId="165" borderId="91" xfId="3227" applyFont="1" applyFill="1" applyBorder="1" applyAlignment="1">
      <alignment horizontal="center" vertical="center" wrapText="1"/>
    </xf>
    <xf numFmtId="0" fontId="188" fillId="165" borderId="152" xfId="3227" applyFont="1" applyFill="1" applyBorder="1" applyAlignment="1">
      <alignment horizontal="center" vertical="center" wrapText="1"/>
    </xf>
    <xf numFmtId="0" fontId="188" fillId="165" borderId="242" xfId="3227" applyFont="1" applyFill="1" applyBorder="1" applyAlignment="1">
      <alignment horizontal="center" vertical="center" wrapText="1"/>
    </xf>
    <xf numFmtId="0" fontId="188" fillId="165" borderId="161" xfId="3227" applyFont="1" applyFill="1" applyBorder="1" applyAlignment="1">
      <alignment horizontal="center" vertical="center"/>
    </xf>
    <xf numFmtId="0" fontId="181" fillId="53" borderId="108" xfId="5675" applyFont="1" applyFill="1" applyBorder="1" applyAlignment="1">
      <alignment horizontal="center" vertical="center"/>
    </xf>
    <xf numFmtId="0" fontId="181" fillId="53" borderId="16" xfId="5675" applyFont="1" applyFill="1" applyBorder="1" applyAlignment="1">
      <alignment horizontal="center" vertical="center"/>
    </xf>
    <xf numFmtId="0" fontId="27" fillId="53" borderId="90" xfId="0" applyFont="1" applyFill="1" applyBorder="1" applyAlignment="1">
      <alignment horizontal="center" vertical="center"/>
    </xf>
    <xf numFmtId="0" fontId="27" fillId="53" borderId="95" xfId="0" applyFont="1" applyFill="1" applyBorder="1" applyAlignment="1">
      <alignment horizontal="center" vertical="center"/>
    </xf>
    <xf numFmtId="0" fontId="181" fillId="60" borderId="108" xfId="5675" applyFont="1" applyFill="1" applyBorder="1" applyAlignment="1">
      <alignment horizontal="center" vertical="center"/>
    </xf>
    <xf numFmtId="0" fontId="181" fillId="60" borderId="16" xfId="5675" applyFont="1" applyFill="1" applyBorder="1" applyAlignment="1">
      <alignment horizontal="center" vertical="center"/>
    </xf>
    <xf numFmtId="0" fontId="181" fillId="53" borderId="134" xfId="5675" applyFont="1" applyFill="1" applyBorder="1" applyAlignment="1">
      <alignment horizontal="center" vertical="center"/>
    </xf>
    <xf numFmtId="0" fontId="181" fillId="53" borderId="135" xfId="5675" applyFont="1" applyFill="1" applyBorder="1" applyAlignment="1">
      <alignment horizontal="center" vertical="center"/>
    </xf>
    <xf numFmtId="0" fontId="27" fillId="60" borderId="90" xfId="0" applyFont="1" applyFill="1" applyBorder="1" applyAlignment="1">
      <alignment horizontal="center" vertical="center"/>
    </xf>
    <xf numFmtId="0" fontId="27" fillId="60" borderId="95" xfId="0" applyFont="1" applyFill="1" applyBorder="1" applyAlignment="1">
      <alignment horizontal="center" vertical="center"/>
    </xf>
    <xf numFmtId="43" fontId="177" fillId="0" borderId="12" xfId="12385" applyFont="1" applyFill="1" applyBorder="1"/>
    <xf numFmtId="43" fontId="183" fillId="141" borderId="12" xfId="12385" applyFont="1" applyFill="1" applyBorder="1"/>
    <xf numFmtId="43" fontId="183" fillId="0" borderId="12" xfId="12385" applyFont="1" applyFill="1" applyBorder="1"/>
    <xf numFmtId="43" fontId="183" fillId="60" borderId="12" xfId="12385" applyFont="1" applyFill="1" applyBorder="1"/>
    <xf numFmtId="0" fontId="180" fillId="0" borderId="0" xfId="0" applyFont="1" applyAlignment="1">
      <alignment horizontal="center"/>
    </xf>
    <xf numFmtId="164" fontId="27" fillId="0" borderId="20" xfId="0" applyNumberFormat="1" applyFont="1" applyBorder="1" applyAlignment="1">
      <alignment horizontal="right"/>
    </xf>
    <xf numFmtId="0" fontId="185" fillId="0" borderId="108" xfId="3227" applyFont="1" applyFill="1" applyBorder="1" applyAlignment="1">
      <alignment horizontal="center" vertical="center"/>
    </xf>
    <xf numFmtId="0" fontId="185" fillId="0" borderId="178" xfId="3227" applyFont="1" applyFill="1" applyBorder="1" applyAlignment="1">
      <alignment horizontal="center" vertical="center"/>
    </xf>
    <xf numFmtId="164" fontId="185" fillId="0" borderId="310" xfId="3227" applyNumberFormat="1" applyFont="1" applyFill="1" applyBorder="1" applyAlignment="1">
      <alignment vertical="center"/>
    </xf>
    <xf numFmtId="164" fontId="180" fillId="0" borderId="311" xfId="12385" applyNumberFormat="1" applyFont="1" applyFill="1" applyBorder="1"/>
    <xf numFmtId="164" fontId="180" fillId="0" borderId="208" xfId="12385" applyNumberFormat="1" applyFont="1" applyFill="1" applyBorder="1"/>
    <xf numFmtId="164" fontId="180" fillId="0" borderId="312" xfId="12385" applyNumberFormat="1" applyFont="1" applyFill="1" applyBorder="1"/>
    <xf numFmtId="164" fontId="187" fillId="0" borderId="108" xfId="3227" applyNumberFormat="1" applyFont="1" applyFill="1" applyBorder="1" applyAlignment="1">
      <alignment horizontal="center"/>
    </xf>
    <xf numFmtId="0" fontId="283" fillId="0" borderId="90" xfId="3227" applyFont="1" applyBorder="1" applyAlignment="1">
      <alignment horizontal="center"/>
    </xf>
    <xf numFmtId="0" fontId="283" fillId="0" borderId="91" xfId="3227" applyFont="1" applyBorder="1" applyAlignment="1">
      <alignment horizontal="center"/>
    </xf>
    <xf numFmtId="0" fontId="283" fillId="0" borderId="94" xfId="3227" applyFont="1" applyBorder="1" applyAlignment="1">
      <alignment horizontal="center"/>
    </xf>
    <xf numFmtId="0" fontId="283" fillId="0" borderId="112" xfId="3227" applyFont="1" applyBorder="1" applyAlignment="1">
      <alignment horizontal="center"/>
    </xf>
    <xf numFmtId="0" fontId="283" fillId="0" borderId="113" xfId="3227" applyFont="1" applyBorder="1" applyAlignment="1">
      <alignment horizontal="center"/>
    </xf>
    <xf numFmtId="0" fontId="185" fillId="0" borderId="313" xfId="3227" applyFont="1" applyFill="1" applyBorder="1" applyAlignment="1">
      <alignment horizontal="center" vertical="center"/>
    </xf>
    <xf numFmtId="0" fontId="185" fillId="0" borderId="314" xfId="3227" applyFont="1" applyFill="1" applyBorder="1" applyAlignment="1">
      <alignment horizontal="center" vertical="center"/>
    </xf>
    <xf numFmtId="0" fontId="279" fillId="0" borderId="316" xfId="3227" applyFont="1" applyFill="1" applyBorder="1"/>
    <xf numFmtId="164" fontId="27" fillId="0" borderId="318" xfId="12385" applyNumberFormat="1" applyFont="1" applyFill="1" applyBorder="1"/>
    <xf numFmtId="164" fontId="27" fillId="0" borderId="319" xfId="12385" applyNumberFormat="1" applyFont="1" applyFill="1" applyBorder="1"/>
    <xf numFmtId="164" fontId="27" fillId="0" borderId="320" xfId="12385" applyNumberFormat="1" applyFont="1" applyFill="1" applyBorder="1"/>
    <xf numFmtId="0" fontId="281" fillId="0" borderId="287" xfId="3227" applyFont="1" applyFill="1" applyBorder="1"/>
    <xf numFmtId="0" fontId="281" fillId="158" borderId="223" xfId="3227" applyFont="1" applyFill="1" applyBorder="1" applyAlignment="1">
      <alignment horizontal="center" vertical="center" wrapText="1"/>
    </xf>
    <xf numFmtId="0" fontId="281" fillId="158" borderId="286" xfId="3227" applyFont="1" applyFill="1" applyBorder="1" applyAlignment="1">
      <alignment horizontal="center" vertical="center" wrapText="1"/>
    </xf>
    <xf numFmtId="0" fontId="189" fillId="0" borderId="313" xfId="3227" applyFont="1" applyFill="1" applyBorder="1" applyAlignment="1">
      <alignment horizontal="center" vertical="center"/>
    </xf>
    <xf numFmtId="0" fontId="189" fillId="0" borderId="314" xfId="3227" applyFont="1" applyFill="1" applyBorder="1" applyAlignment="1">
      <alignment horizontal="center" vertical="center"/>
    </xf>
    <xf numFmtId="164" fontId="27" fillId="0" borderId="315" xfId="3227" applyNumberFormat="1" applyFont="1" applyFill="1" applyBorder="1"/>
    <xf numFmtId="0" fontId="48" fillId="0" borderId="316" xfId="3227" applyFont="1" applyFill="1" applyBorder="1"/>
    <xf numFmtId="164" fontId="189" fillId="0" borderId="317" xfId="12385" applyNumberFormat="1" applyFont="1" applyFill="1" applyBorder="1" applyAlignment="1">
      <alignment vertical="center"/>
    </xf>
    <xf numFmtId="0" fontId="180" fillId="66" borderId="164" xfId="3227" applyFont="1" applyFill="1" applyBorder="1" applyAlignment="1">
      <alignment horizontal="center" vertical="center" wrapText="1"/>
    </xf>
    <xf numFmtId="0" fontId="180" fillId="66" borderId="167" xfId="3227" applyFont="1" applyFill="1" applyBorder="1" applyAlignment="1">
      <alignment horizontal="center" vertical="center" wrapText="1"/>
    </xf>
    <xf numFmtId="43" fontId="180" fillId="66" borderId="300" xfId="12384" applyFont="1" applyFill="1" applyBorder="1" applyAlignment="1">
      <alignment horizontal="left"/>
    </xf>
    <xf numFmtId="43" fontId="180" fillId="0" borderId="298" xfId="12384" applyFont="1" applyFill="1" applyBorder="1"/>
    <xf numFmtId="43" fontId="180" fillId="0" borderId="295" xfId="12384" applyFont="1" applyFill="1" applyBorder="1"/>
    <xf numFmtId="43" fontId="180" fillId="0" borderId="300" xfId="12384" applyFont="1" applyFill="1" applyBorder="1"/>
    <xf numFmtId="0" fontId="20" fillId="0" borderId="0" xfId="0" applyFont="1"/>
    <xf numFmtId="43" fontId="180" fillId="58" borderId="296" xfId="3227" applyNumberFormat="1" applyFont="1" applyFill="1" applyBorder="1"/>
    <xf numFmtId="43" fontId="180" fillId="58" borderId="171" xfId="12385" applyFont="1" applyFill="1" applyBorder="1"/>
    <xf numFmtId="43" fontId="180" fillId="58" borderId="296" xfId="12385" applyFont="1" applyFill="1" applyBorder="1"/>
    <xf numFmtId="0" fontId="187" fillId="0" borderId="321" xfId="3227" applyFont="1" applyFill="1" applyBorder="1"/>
    <xf numFmtId="164" fontId="185" fillId="0" borderId="317" xfId="3227" applyNumberFormat="1" applyFont="1" applyFill="1" applyBorder="1" applyAlignment="1">
      <alignment vertical="center"/>
    </xf>
    <xf numFmtId="217" fontId="185" fillId="0" borderId="322" xfId="3227" applyNumberFormat="1" applyFont="1" applyFill="1" applyBorder="1"/>
    <xf numFmtId="217" fontId="185" fillId="0" borderId="300" xfId="3227" applyNumberFormat="1" applyFont="1" applyFill="1" applyBorder="1"/>
    <xf numFmtId="217" fontId="185" fillId="0" borderId="323" xfId="3227" applyNumberFormat="1" applyFont="1" applyFill="1" applyBorder="1"/>
    <xf numFmtId="165" fontId="286" fillId="0" borderId="100" xfId="10558" applyNumberFormat="1" applyFont="1" applyFill="1" applyBorder="1" applyAlignment="1">
      <alignment horizontal="right"/>
    </xf>
    <xf numFmtId="165" fontId="286" fillId="0" borderId="210" xfId="10558" applyNumberFormat="1" applyFont="1" applyFill="1" applyBorder="1" applyAlignment="1">
      <alignment horizontal="right"/>
    </xf>
    <xf numFmtId="165" fontId="286" fillId="0" borderId="307" xfId="10558" applyNumberFormat="1" applyFont="1" applyFill="1" applyBorder="1" applyAlignment="1">
      <alignment horizontal="right"/>
    </xf>
  </cellXfs>
  <cellStyles count="12390">
    <cellStyle name="20% - Accent1 1" xfId="6"/>
    <cellStyle name="20% - Accent1 1 2" xfId="7"/>
    <cellStyle name="20% - Accent1 1 2 2" xfId="5683"/>
    <cellStyle name="20% - Accent1 1 2 2 2" xfId="5684"/>
    <cellStyle name="20% - Accent1 1 3" xfId="5685"/>
    <cellStyle name="20% - Accent1 1 3 2" xfId="5686"/>
    <cellStyle name="20% - Accent1 1_คกส" xfId="5687"/>
    <cellStyle name="20% - Accent1 10" xfId="8"/>
    <cellStyle name="20% - Accent1 10 2" xfId="9"/>
    <cellStyle name="20% - Accent1 10 2 2" xfId="5688"/>
    <cellStyle name="20% - Accent1 10 2 2 2" xfId="5689"/>
    <cellStyle name="20% - Accent1 10 3" xfId="5690"/>
    <cellStyle name="20% - Accent1 10 3 2" xfId="5691"/>
    <cellStyle name="20% - Accent1 10_คกส" xfId="5692"/>
    <cellStyle name="20% - Accent1 11" xfId="10"/>
    <cellStyle name="20% - Accent1 11 2" xfId="11"/>
    <cellStyle name="20% - Accent1 11 2 2" xfId="5693"/>
    <cellStyle name="20% - Accent1 11 2 2 2" xfId="5694"/>
    <cellStyle name="20% - Accent1 11 3" xfId="5695"/>
    <cellStyle name="20% - Accent1 11 3 2" xfId="5696"/>
    <cellStyle name="20% - Accent1 11_คกส" xfId="5697"/>
    <cellStyle name="20% - Accent1 12" xfId="12"/>
    <cellStyle name="20% - Accent1 12 2" xfId="13"/>
    <cellStyle name="20% - Accent1 12 2 2" xfId="5698"/>
    <cellStyle name="20% - Accent1 12 2 2 2" xfId="5699"/>
    <cellStyle name="20% - Accent1 12 3" xfId="14"/>
    <cellStyle name="20% - Accent1 12 3 2" xfId="5700"/>
    <cellStyle name="20% - Accent1 12 4" xfId="15"/>
    <cellStyle name="20% - Accent1 12 5" xfId="16"/>
    <cellStyle name="20% - Accent1 12 6" xfId="17"/>
    <cellStyle name="20% - Accent1 12 7" xfId="18"/>
    <cellStyle name="20% - Accent1 12 8" xfId="19"/>
    <cellStyle name="20% - Accent1 12 9" xfId="20"/>
    <cellStyle name="20% - Accent1 12_คกส" xfId="5701"/>
    <cellStyle name="20% - Accent1 13" xfId="21"/>
    <cellStyle name="20% - Accent1 13 2" xfId="22"/>
    <cellStyle name="20% - Accent1 13 2 2" xfId="5702"/>
    <cellStyle name="20% - Accent1 13 2 2 2" xfId="5703"/>
    <cellStyle name="20% - Accent1 13 3" xfId="5704"/>
    <cellStyle name="20% - Accent1 13 3 2" xfId="5705"/>
    <cellStyle name="20% - Accent1 13_คกส" xfId="5706"/>
    <cellStyle name="20% - Accent1 14" xfId="23"/>
    <cellStyle name="20% - Accent1 14 2" xfId="5707"/>
    <cellStyle name="20% - Accent1 14 2 2" xfId="5708"/>
    <cellStyle name="20% - Accent1 14 2 2 2" xfId="5709"/>
    <cellStyle name="20% - Accent1 14 3" xfId="5710"/>
    <cellStyle name="20% - Accent1 14 3 2" xfId="5711"/>
    <cellStyle name="20% - Accent1 14_คกส" xfId="5712"/>
    <cellStyle name="20% - Accent1 15" xfId="24"/>
    <cellStyle name="20% - Accent1 15 2" xfId="25"/>
    <cellStyle name="20% - Accent1 15 2 2" xfId="5713"/>
    <cellStyle name="20% - Accent1 16" xfId="26"/>
    <cellStyle name="20% - Accent1 16 2" xfId="27"/>
    <cellStyle name="20% - Accent1 17" xfId="28"/>
    <cellStyle name="20% - Accent1 18" xfId="29"/>
    <cellStyle name="20% - Accent1 19" xfId="30"/>
    <cellStyle name="20% - Accent1 2" xfId="31"/>
    <cellStyle name="20% - Accent1 2 2" xfId="32"/>
    <cellStyle name="20% - Accent1 2 2 2" xfId="33"/>
    <cellStyle name="20% - Accent1 2 2 2 2" xfId="5714"/>
    <cellStyle name="20% - Accent1 2 2 2 2 2" xfId="5715"/>
    <cellStyle name="20% - Accent1 2 2 2 2 2 2" xfId="5716"/>
    <cellStyle name="20% - Accent1 2 2 2 2 2 2 2" xfId="5717"/>
    <cellStyle name="20% - Accent1 2 2 2 2 2 3" xfId="5718"/>
    <cellStyle name="20% - Accent1 2 2 2 2 3" xfId="5719"/>
    <cellStyle name="20% - Accent1 2 2 2 2 3 2" xfId="5720"/>
    <cellStyle name="20% - Accent1 2 2 2 2 4" xfId="5721"/>
    <cellStyle name="20% - Accent1 2 2 2 2 5" xfId="5722"/>
    <cellStyle name="20% - Accent1 2 2 2 3" xfId="5723"/>
    <cellStyle name="20% - Accent1 2 2 2 3 2" xfId="5724"/>
    <cellStyle name="20% - Accent1 2 2 2 3 2 2" xfId="5725"/>
    <cellStyle name="20% - Accent1 2 2 2 3 3" xfId="5726"/>
    <cellStyle name="20% - Accent1 2 2 2 4" xfId="5727"/>
    <cellStyle name="20% - Accent1 2 2 2 4 2" xfId="5728"/>
    <cellStyle name="20% - Accent1 2 2 2 5" xfId="5729"/>
    <cellStyle name="20% - Accent1 2 2 2 6" xfId="5730"/>
    <cellStyle name="20% - Accent1 2 2 3" xfId="34"/>
    <cellStyle name="20% - Accent1 2 2 3 2" xfId="5731"/>
    <cellStyle name="20% - Accent1 2 2 3 2 2" xfId="5732"/>
    <cellStyle name="20% - Accent1 2 2 3 2 2 2" xfId="5733"/>
    <cellStyle name="20% - Accent1 2 2 3 2 3" xfId="5734"/>
    <cellStyle name="20% - Accent1 2 2 3 3" xfId="5735"/>
    <cellStyle name="20% - Accent1 2 2 3 3 2" xfId="5736"/>
    <cellStyle name="20% - Accent1 2 2 3 4" xfId="5737"/>
    <cellStyle name="20% - Accent1 2 2 4" xfId="35"/>
    <cellStyle name="20% - Accent1 2 2 4 2" xfId="5738"/>
    <cellStyle name="20% - Accent1 2 2 4 2 2" xfId="5739"/>
    <cellStyle name="20% - Accent1 2 2 4 3" xfId="5740"/>
    <cellStyle name="20% - Accent1 2 2 5" xfId="5741"/>
    <cellStyle name="20% - Accent1 2 2 5 2" xfId="5742"/>
    <cellStyle name="20% - Accent1 2 2 6" xfId="5743"/>
    <cellStyle name="20% - Accent1 2 2 7" xfId="5744"/>
    <cellStyle name="20% - Accent1 2 3" xfId="36"/>
    <cellStyle name="20% - Accent1 2 3 2" xfId="5745"/>
    <cellStyle name="20% - Accent1 2 3 2 2" xfId="5746"/>
    <cellStyle name="20% - Accent1 2 3 2 2 2" xfId="5747"/>
    <cellStyle name="20% - Accent1 2 3 2 2 2 2" xfId="5748"/>
    <cellStyle name="20% - Accent1 2 3 2 2 3" xfId="5749"/>
    <cellStyle name="20% - Accent1 2 3 2 3" xfId="5750"/>
    <cellStyle name="20% - Accent1 2 3 2 3 2" xfId="5751"/>
    <cellStyle name="20% - Accent1 2 3 2 4" xfId="5752"/>
    <cellStyle name="20% - Accent1 2 3 2 5" xfId="5753"/>
    <cellStyle name="20% - Accent1 2 3 3" xfId="5754"/>
    <cellStyle name="20% - Accent1 2 3 3 2" xfId="5755"/>
    <cellStyle name="20% - Accent1 2 3 3 2 2" xfId="5756"/>
    <cellStyle name="20% - Accent1 2 3 3 3" xfId="5757"/>
    <cellStyle name="20% - Accent1 2 3 4" xfId="5758"/>
    <cellStyle name="20% - Accent1 2 3 4 2" xfId="5759"/>
    <cellStyle name="20% - Accent1 2 3 5" xfId="5760"/>
    <cellStyle name="20% - Accent1 2 3 6" xfId="5761"/>
    <cellStyle name="20% - Accent1 2 4" xfId="37"/>
    <cellStyle name="20% - Accent1 2 4 2" xfId="5762"/>
    <cellStyle name="20% - Accent1 2 4 2 2" xfId="5763"/>
    <cellStyle name="20% - Accent1 2 4 2 2 2" xfId="5764"/>
    <cellStyle name="20% - Accent1 2 4 2 3" xfId="5765"/>
    <cellStyle name="20% - Accent1 2 4 3" xfId="5766"/>
    <cellStyle name="20% - Accent1 2 4 3 2" xfId="5767"/>
    <cellStyle name="20% - Accent1 2 4 4" xfId="5768"/>
    <cellStyle name="20% - Accent1 2 5" xfId="38"/>
    <cellStyle name="20% - Accent1 2 5 2" xfId="5769"/>
    <cellStyle name="20% - Accent1 2 5 2 2" xfId="5770"/>
    <cellStyle name="20% - Accent1 2 5 3" xfId="5771"/>
    <cellStyle name="20% - Accent1 2 6" xfId="39"/>
    <cellStyle name="20% - Accent1 2 6 2" xfId="5772"/>
    <cellStyle name="20% - Accent1 2 7" xfId="40"/>
    <cellStyle name="20% - Accent1 2 8" xfId="41"/>
    <cellStyle name="20% - Accent1 2 9" xfId="42"/>
    <cellStyle name="20% - Accent1 2_คกส" xfId="5773"/>
    <cellStyle name="20% - Accent1 20" xfId="43"/>
    <cellStyle name="20% - Accent1 21" xfId="44"/>
    <cellStyle name="20% - Accent1 22" xfId="45"/>
    <cellStyle name="20% - Accent1 23" xfId="46"/>
    <cellStyle name="20% - Accent1 24" xfId="47"/>
    <cellStyle name="20% - Accent1 25" xfId="48"/>
    <cellStyle name="20% - Accent1 26" xfId="49"/>
    <cellStyle name="20% - Accent1 27" xfId="50"/>
    <cellStyle name="20% - Accent1 28" xfId="51"/>
    <cellStyle name="20% - Accent1 29" xfId="52"/>
    <cellStyle name="20% - Accent1 3" xfId="53"/>
    <cellStyle name="20% - Accent1 3 2" xfId="54"/>
    <cellStyle name="20% - Accent1 3 2 2" xfId="5774"/>
    <cellStyle name="20% - Accent1 3 2 2 2" xfId="5775"/>
    <cellStyle name="20% - Accent1 3 2 2 2 2" xfId="5776"/>
    <cellStyle name="20% - Accent1 3 2 2 2 2 2" xfId="5777"/>
    <cellStyle name="20% - Accent1 3 2 2 2 3" xfId="5778"/>
    <cellStyle name="20% - Accent1 3 2 2 2 4" xfId="5779"/>
    <cellStyle name="20% - Accent1 3 2 2 3" xfId="5780"/>
    <cellStyle name="20% - Accent1 3 2 2 3 2" xfId="5781"/>
    <cellStyle name="20% - Accent1 3 2 2 4" xfId="5782"/>
    <cellStyle name="20% - Accent1 3 2 2 5" xfId="5783"/>
    <cellStyle name="20% - Accent1 3 2 3" xfId="5784"/>
    <cellStyle name="20% - Accent1 3 2 3 2" xfId="5785"/>
    <cellStyle name="20% - Accent1 3 2 3 2 2" xfId="5786"/>
    <cellStyle name="20% - Accent1 3 2 3 3" xfId="5787"/>
    <cellStyle name="20% - Accent1 3 2 4" xfId="5788"/>
    <cellStyle name="20% - Accent1 3 2 4 2" xfId="5789"/>
    <cellStyle name="20% - Accent1 3 2 5" xfId="5790"/>
    <cellStyle name="20% - Accent1 3 2 6" xfId="5791"/>
    <cellStyle name="20% - Accent1 3 3" xfId="55"/>
    <cellStyle name="20% - Accent1 3 3 2" xfId="5792"/>
    <cellStyle name="20% - Accent1 3 3 2 2" xfId="5793"/>
    <cellStyle name="20% - Accent1 3 3 2 2 2" xfId="5794"/>
    <cellStyle name="20% - Accent1 3 3 2 3" xfId="5795"/>
    <cellStyle name="20% - Accent1 3 3 2 4" xfId="5796"/>
    <cellStyle name="20% - Accent1 3 3 3" xfId="5797"/>
    <cellStyle name="20% - Accent1 3 3 3 2" xfId="5798"/>
    <cellStyle name="20% - Accent1 3 3 4" xfId="5799"/>
    <cellStyle name="20% - Accent1 3 3 5" xfId="5800"/>
    <cellStyle name="20% - Accent1 3 4" xfId="56"/>
    <cellStyle name="20% - Accent1 3 4 2" xfId="5801"/>
    <cellStyle name="20% - Accent1 3 4 2 2" xfId="5802"/>
    <cellStyle name="20% - Accent1 3 4 3" xfId="5803"/>
    <cellStyle name="20% - Accent1 3 5" xfId="5804"/>
    <cellStyle name="20% - Accent1 3 5 2" xfId="5805"/>
    <cellStyle name="20% - Accent1 3 6" xfId="5806"/>
    <cellStyle name="20% - Accent1 3 7" xfId="5807"/>
    <cellStyle name="20% - Accent1 3_คกส" xfId="5808"/>
    <cellStyle name="20% - Accent1 4" xfId="57"/>
    <cellStyle name="20% - Accent1 4 2" xfId="58"/>
    <cellStyle name="20% - Accent1 4 2 2" xfId="5809"/>
    <cellStyle name="20% - Accent1 4 2 2 2" xfId="5810"/>
    <cellStyle name="20% - Accent1 4 2 2 2 2" xfId="5811"/>
    <cellStyle name="20% - Accent1 4 2 2 2 3" xfId="5812"/>
    <cellStyle name="20% - Accent1 4 2 2 3" xfId="5813"/>
    <cellStyle name="20% - Accent1 4 2 2 4" xfId="5814"/>
    <cellStyle name="20% - Accent1 4 2 3" xfId="5815"/>
    <cellStyle name="20% - Accent1 4 2 3 2" xfId="5816"/>
    <cellStyle name="20% - Accent1 4 2 4" xfId="5817"/>
    <cellStyle name="20% - Accent1 4 2 5" xfId="5818"/>
    <cellStyle name="20% - Accent1 4 3" xfId="59"/>
    <cellStyle name="20% - Accent1 4 3 2" xfId="5819"/>
    <cellStyle name="20% - Accent1 4 3 2 2" xfId="5820"/>
    <cellStyle name="20% - Accent1 4 3 2 3" xfId="5821"/>
    <cellStyle name="20% - Accent1 4 3 3" xfId="5822"/>
    <cellStyle name="20% - Accent1 4 3 4" xfId="5823"/>
    <cellStyle name="20% - Accent1 4 4" xfId="60"/>
    <cellStyle name="20% - Accent1 4 4 2" xfId="5824"/>
    <cellStyle name="20% - Accent1 4 5" xfId="5825"/>
    <cellStyle name="20% - Accent1 4 6" xfId="5826"/>
    <cellStyle name="20% - Accent1 4_คกส" xfId="5827"/>
    <cellStyle name="20% - Accent1 5" xfId="61"/>
    <cellStyle name="20% - Accent1 5 2" xfId="62"/>
    <cellStyle name="20% - Accent1 5 2 2" xfId="5828"/>
    <cellStyle name="20% - Accent1 5 2 2 2" xfId="5829"/>
    <cellStyle name="20% - Accent1 5 2 2 2 2" xfId="5830"/>
    <cellStyle name="20% - Accent1 5 2 2 3" xfId="5831"/>
    <cellStyle name="20% - Accent1 5 2 3" xfId="5832"/>
    <cellStyle name="20% - Accent1 5 2 4" xfId="5833"/>
    <cellStyle name="20% - Accent1 5 3" xfId="63"/>
    <cellStyle name="20% - Accent1 5 3 2" xfId="5834"/>
    <cellStyle name="20% - Accent1 5 3 2 2" xfId="5835"/>
    <cellStyle name="20% - Accent1 5 3 3" xfId="5836"/>
    <cellStyle name="20% - Accent1 5 4" xfId="64"/>
    <cellStyle name="20% - Accent1 5 5" xfId="5837"/>
    <cellStyle name="20% - Accent1 5_คกส" xfId="5838"/>
    <cellStyle name="20% - Accent1 6" xfId="65"/>
    <cellStyle name="20% - Accent1 6 2" xfId="66"/>
    <cellStyle name="20% - Accent1 6 2 2" xfId="5839"/>
    <cellStyle name="20% - Accent1 6 2 2 2" xfId="5840"/>
    <cellStyle name="20% - Accent1 6 2 2 3" xfId="5841"/>
    <cellStyle name="20% - Accent1 6 2 3" xfId="5842"/>
    <cellStyle name="20% - Accent1 6 3" xfId="5843"/>
    <cellStyle name="20% - Accent1 6 3 2" xfId="5844"/>
    <cellStyle name="20% - Accent1 6 3 3" xfId="5845"/>
    <cellStyle name="20% - Accent1 6 4" xfId="5846"/>
    <cellStyle name="20% - Accent1 6_คกส" xfId="5847"/>
    <cellStyle name="20% - Accent1 7" xfId="67"/>
    <cellStyle name="20% - Accent1 7 2" xfId="68"/>
    <cellStyle name="20% - Accent1 7 2 2" xfId="5848"/>
    <cellStyle name="20% - Accent1 7 2 2 2" xfId="5849"/>
    <cellStyle name="20% - Accent1 7 2 3" xfId="5850"/>
    <cellStyle name="20% - Accent1 7 3" xfId="5851"/>
    <cellStyle name="20% - Accent1 7 3 2" xfId="5852"/>
    <cellStyle name="20% - Accent1 7 4" xfId="5853"/>
    <cellStyle name="20% - Accent1 7_คกส" xfId="5854"/>
    <cellStyle name="20% - Accent1 8" xfId="69"/>
    <cellStyle name="20% - Accent1 8 2" xfId="70"/>
    <cellStyle name="20% - Accent1 8 2 2" xfId="5855"/>
    <cellStyle name="20% - Accent1 8 2 2 2" xfId="5856"/>
    <cellStyle name="20% - Accent1 8 3" xfId="5857"/>
    <cellStyle name="20% - Accent1 8 3 2" xfId="5858"/>
    <cellStyle name="20% - Accent1 8 4" xfId="5859"/>
    <cellStyle name="20% - Accent1 8_คกส" xfId="5860"/>
    <cellStyle name="20% - Accent1 9" xfId="71"/>
    <cellStyle name="20% - Accent1 9 2" xfId="72"/>
    <cellStyle name="20% - Accent1 9 2 2" xfId="5861"/>
    <cellStyle name="20% - Accent1 9 2 2 2" xfId="5862"/>
    <cellStyle name="20% - Accent1 9 3" xfId="5863"/>
    <cellStyle name="20% - Accent1 9 3 2" xfId="5864"/>
    <cellStyle name="20% - Accent1 9_คกส" xfId="5865"/>
    <cellStyle name="20% - Accent2 1" xfId="73"/>
    <cellStyle name="20% - Accent2 1 2" xfId="74"/>
    <cellStyle name="20% - Accent2 1_คกส" xfId="5866"/>
    <cellStyle name="20% - Accent2 10" xfId="75"/>
    <cellStyle name="20% - Accent2 10 2" xfId="76"/>
    <cellStyle name="20% - Accent2 10_คกส" xfId="5867"/>
    <cellStyle name="20% - Accent2 11" xfId="77"/>
    <cellStyle name="20% - Accent2 11 2" xfId="78"/>
    <cellStyle name="20% - Accent2 11_คกส" xfId="5868"/>
    <cellStyle name="20% - Accent2 12" xfId="79"/>
    <cellStyle name="20% - Accent2 12 2" xfId="80"/>
    <cellStyle name="20% - Accent2 12 3" xfId="81"/>
    <cellStyle name="20% - Accent2 12 4" xfId="82"/>
    <cellStyle name="20% - Accent2 12 5" xfId="83"/>
    <cellStyle name="20% - Accent2 12 6" xfId="84"/>
    <cellStyle name="20% - Accent2 12 7" xfId="85"/>
    <cellStyle name="20% - Accent2 12 8" xfId="86"/>
    <cellStyle name="20% - Accent2 12 9" xfId="87"/>
    <cellStyle name="20% - Accent2 12_คกส" xfId="5869"/>
    <cellStyle name="20% - Accent2 13" xfId="88"/>
    <cellStyle name="20% - Accent2 13 2" xfId="89"/>
    <cellStyle name="20% - Accent2 13_คกส" xfId="5870"/>
    <cellStyle name="20% - Accent2 14" xfId="90"/>
    <cellStyle name="20% - Accent2 14 2" xfId="5871"/>
    <cellStyle name="20% - Accent2 14 3" xfId="5872"/>
    <cellStyle name="20% - Accent2 14 3 2" xfId="5873"/>
    <cellStyle name="20% - Accent2 14_คกส" xfId="5874"/>
    <cellStyle name="20% - Accent2 15" xfId="91"/>
    <cellStyle name="20% - Accent2 15 2" xfId="92"/>
    <cellStyle name="20% - Accent2 15 2 2" xfId="5875"/>
    <cellStyle name="20% - Accent2 16" xfId="93"/>
    <cellStyle name="20% - Accent2 16 2" xfId="94"/>
    <cellStyle name="20% - Accent2 17" xfId="95"/>
    <cellStyle name="20% - Accent2 18" xfId="96"/>
    <cellStyle name="20% - Accent2 19" xfId="97"/>
    <cellStyle name="20% - Accent2 2" xfId="98"/>
    <cellStyle name="20% - Accent2 2 2" xfId="99"/>
    <cellStyle name="20% - Accent2 2 2 2" xfId="100"/>
    <cellStyle name="20% - Accent2 2 2 2 2" xfId="5876"/>
    <cellStyle name="20% - Accent2 2 2 2 2 2" xfId="5877"/>
    <cellStyle name="20% - Accent2 2 2 2 2 2 2" xfId="5878"/>
    <cellStyle name="20% - Accent2 2 2 2 2 2 2 2" xfId="5879"/>
    <cellStyle name="20% - Accent2 2 2 2 2 2 3" xfId="5880"/>
    <cellStyle name="20% - Accent2 2 2 2 2 3" xfId="5881"/>
    <cellStyle name="20% - Accent2 2 2 2 2 3 2" xfId="5882"/>
    <cellStyle name="20% - Accent2 2 2 2 2 4" xfId="5883"/>
    <cellStyle name="20% - Accent2 2 2 2 3" xfId="5884"/>
    <cellStyle name="20% - Accent2 2 2 2 3 2" xfId="5885"/>
    <cellStyle name="20% - Accent2 2 2 2 3 2 2" xfId="5886"/>
    <cellStyle name="20% - Accent2 2 2 2 3 3" xfId="5887"/>
    <cellStyle name="20% - Accent2 2 2 2 4" xfId="5888"/>
    <cellStyle name="20% - Accent2 2 2 2 4 2" xfId="5889"/>
    <cellStyle name="20% - Accent2 2 2 2 5" xfId="5890"/>
    <cellStyle name="20% - Accent2 2 2 3" xfId="101"/>
    <cellStyle name="20% - Accent2 2 2 3 2" xfId="5891"/>
    <cellStyle name="20% - Accent2 2 2 3 2 2" xfId="5892"/>
    <cellStyle name="20% - Accent2 2 2 3 2 2 2" xfId="5893"/>
    <cellStyle name="20% - Accent2 2 2 3 2 3" xfId="5894"/>
    <cellStyle name="20% - Accent2 2 2 3 3" xfId="5895"/>
    <cellStyle name="20% - Accent2 2 2 3 3 2" xfId="5896"/>
    <cellStyle name="20% - Accent2 2 2 3 4" xfId="5897"/>
    <cellStyle name="20% - Accent2 2 2 4" xfId="102"/>
    <cellStyle name="20% - Accent2 2 2 4 2" xfId="5898"/>
    <cellStyle name="20% - Accent2 2 2 4 2 2" xfId="5899"/>
    <cellStyle name="20% - Accent2 2 2 4 3" xfId="5900"/>
    <cellStyle name="20% - Accent2 2 2 5" xfId="5901"/>
    <cellStyle name="20% - Accent2 2 2 5 2" xfId="5902"/>
    <cellStyle name="20% - Accent2 2 2 6" xfId="5903"/>
    <cellStyle name="20% - Accent2 2 2 7" xfId="5904"/>
    <cellStyle name="20% - Accent2 2 3" xfId="103"/>
    <cellStyle name="20% - Accent2 2 3 2" xfId="5905"/>
    <cellStyle name="20% - Accent2 2 3 2 2" xfId="5906"/>
    <cellStyle name="20% - Accent2 2 3 2 2 2" xfId="5907"/>
    <cellStyle name="20% - Accent2 2 3 2 2 2 2" xfId="5908"/>
    <cellStyle name="20% - Accent2 2 3 2 2 3" xfId="5909"/>
    <cellStyle name="20% - Accent2 2 3 2 3" xfId="5910"/>
    <cellStyle name="20% - Accent2 2 3 2 3 2" xfId="5911"/>
    <cellStyle name="20% - Accent2 2 3 2 4" xfId="5912"/>
    <cellStyle name="20% - Accent2 2 3 2 5" xfId="5913"/>
    <cellStyle name="20% - Accent2 2 3 3" xfId="5914"/>
    <cellStyle name="20% - Accent2 2 3 3 2" xfId="5915"/>
    <cellStyle name="20% - Accent2 2 3 3 2 2" xfId="5916"/>
    <cellStyle name="20% - Accent2 2 3 3 3" xfId="5917"/>
    <cellStyle name="20% - Accent2 2 3 4" xfId="5918"/>
    <cellStyle name="20% - Accent2 2 3 4 2" xfId="5919"/>
    <cellStyle name="20% - Accent2 2 3 5" xfId="5920"/>
    <cellStyle name="20% - Accent2 2 3 6" xfId="5921"/>
    <cellStyle name="20% - Accent2 2 4" xfId="104"/>
    <cellStyle name="20% - Accent2 2 4 2" xfId="5922"/>
    <cellStyle name="20% - Accent2 2 4 2 2" xfId="5923"/>
    <cellStyle name="20% - Accent2 2 4 2 2 2" xfId="5924"/>
    <cellStyle name="20% - Accent2 2 4 2 3" xfId="5925"/>
    <cellStyle name="20% - Accent2 2 4 3" xfId="5926"/>
    <cellStyle name="20% - Accent2 2 4 3 2" xfId="5927"/>
    <cellStyle name="20% - Accent2 2 4 4" xfId="5928"/>
    <cellStyle name="20% - Accent2 2 5" xfId="105"/>
    <cellStyle name="20% - Accent2 2 5 2" xfId="5929"/>
    <cellStyle name="20% - Accent2 2 5 2 2" xfId="5930"/>
    <cellStyle name="20% - Accent2 2 5 3" xfId="5931"/>
    <cellStyle name="20% - Accent2 2 6" xfId="106"/>
    <cellStyle name="20% - Accent2 2 6 2" xfId="5932"/>
    <cellStyle name="20% - Accent2 2 7" xfId="107"/>
    <cellStyle name="20% - Accent2 2 8" xfId="108"/>
    <cellStyle name="20% - Accent2 2 9" xfId="109"/>
    <cellStyle name="20% - Accent2 2_คกส" xfId="5933"/>
    <cellStyle name="20% - Accent2 20" xfId="110"/>
    <cellStyle name="20% - Accent2 21" xfId="111"/>
    <cellStyle name="20% - Accent2 22" xfId="112"/>
    <cellStyle name="20% - Accent2 23" xfId="113"/>
    <cellStyle name="20% - Accent2 24" xfId="114"/>
    <cellStyle name="20% - Accent2 25" xfId="115"/>
    <cellStyle name="20% - Accent2 26" xfId="116"/>
    <cellStyle name="20% - Accent2 27" xfId="117"/>
    <cellStyle name="20% - Accent2 28" xfId="118"/>
    <cellStyle name="20% - Accent2 29" xfId="119"/>
    <cellStyle name="20% - Accent2 3" xfId="120"/>
    <cellStyle name="20% - Accent2 3 2" xfId="121"/>
    <cellStyle name="20% - Accent2 3 2 2" xfId="5934"/>
    <cellStyle name="20% - Accent2 3 2 2 2" xfId="5935"/>
    <cellStyle name="20% - Accent2 3 2 2 2 2" xfId="5936"/>
    <cellStyle name="20% - Accent2 3 2 2 2 2 2" xfId="5937"/>
    <cellStyle name="20% - Accent2 3 2 2 2 3" xfId="5938"/>
    <cellStyle name="20% - Accent2 3 2 2 3" xfId="5939"/>
    <cellStyle name="20% - Accent2 3 2 2 3 2" xfId="5940"/>
    <cellStyle name="20% - Accent2 3 2 2 4" xfId="5941"/>
    <cellStyle name="20% - Accent2 3 2 3" xfId="5942"/>
    <cellStyle name="20% - Accent2 3 2 3 2" xfId="5943"/>
    <cellStyle name="20% - Accent2 3 2 3 2 2" xfId="5944"/>
    <cellStyle name="20% - Accent2 3 2 3 3" xfId="5945"/>
    <cellStyle name="20% - Accent2 3 2 4" xfId="5946"/>
    <cellStyle name="20% - Accent2 3 2 4 2" xfId="5947"/>
    <cellStyle name="20% - Accent2 3 2 5" xfId="5948"/>
    <cellStyle name="20% - Accent2 3 2 6" xfId="5949"/>
    <cellStyle name="20% - Accent2 3 3" xfId="122"/>
    <cellStyle name="20% - Accent2 3 3 2" xfId="5950"/>
    <cellStyle name="20% - Accent2 3 3 2 2" xfId="5951"/>
    <cellStyle name="20% - Accent2 3 3 2 2 2" xfId="5952"/>
    <cellStyle name="20% - Accent2 3 3 2 3" xfId="5953"/>
    <cellStyle name="20% - Accent2 3 3 3" xfId="5954"/>
    <cellStyle name="20% - Accent2 3 3 3 2" xfId="5955"/>
    <cellStyle name="20% - Accent2 3 3 4" xfId="5956"/>
    <cellStyle name="20% - Accent2 3 4" xfId="123"/>
    <cellStyle name="20% - Accent2 3 4 2" xfId="5957"/>
    <cellStyle name="20% - Accent2 3 4 2 2" xfId="5958"/>
    <cellStyle name="20% - Accent2 3 4 3" xfId="5959"/>
    <cellStyle name="20% - Accent2 3 5" xfId="5960"/>
    <cellStyle name="20% - Accent2 3 5 2" xfId="5961"/>
    <cellStyle name="20% - Accent2 3 6" xfId="5962"/>
    <cellStyle name="20% - Accent2 3 7" xfId="5963"/>
    <cellStyle name="20% - Accent2 3_คกส" xfId="5964"/>
    <cellStyle name="20% - Accent2 4" xfId="124"/>
    <cellStyle name="20% - Accent2 4 2" xfId="125"/>
    <cellStyle name="20% - Accent2 4 2 2" xfId="5965"/>
    <cellStyle name="20% - Accent2 4 2 2 2" xfId="5966"/>
    <cellStyle name="20% - Accent2 4 2 2 2 2" xfId="5967"/>
    <cellStyle name="20% - Accent2 4 2 2 3" xfId="5968"/>
    <cellStyle name="20% - Accent2 4 2 3" xfId="5969"/>
    <cellStyle name="20% - Accent2 4 2 3 2" xfId="5970"/>
    <cellStyle name="20% - Accent2 4 2 4" xfId="5971"/>
    <cellStyle name="20% - Accent2 4 2 5" xfId="5972"/>
    <cellStyle name="20% - Accent2 4 3" xfId="126"/>
    <cellStyle name="20% - Accent2 4 3 2" xfId="5973"/>
    <cellStyle name="20% - Accent2 4 3 2 2" xfId="5974"/>
    <cellStyle name="20% - Accent2 4 3 3" xfId="5975"/>
    <cellStyle name="20% - Accent2 4 4" xfId="127"/>
    <cellStyle name="20% - Accent2 4 4 2" xfId="5976"/>
    <cellStyle name="20% - Accent2 4 5" xfId="5977"/>
    <cellStyle name="20% - Accent2 4 6" xfId="5978"/>
    <cellStyle name="20% - Accent2 4_คกส" xfId="5979"/>
    <cellStyle name="20% - Accent2 5" xfId="128"/>
    <cellStyle name="20% - Accent2 5 2" xfId="129"/>
    <cellStyle name="20% - Accent2 5 2 2" xfId="5980"/>
    <cellStyle name="20% - Accent2 5 2 2 2" xfId="5981"/>
    <cellStyle name="20% - Accent2 5 2 3" xfId="5982"/>
    <cellStyle name="20% - Accent2 5 2 4" xfId="5983"/>
    <cellStyle name="20% - Accent2 5 3" xfId="130"/>
    <cellStyle name="20% - Accent2 5 3 2" xfId="5984"/>
    <cellStyle name="20% - Accent2 5 4" xfId="131"/>
    <cellStyle name="20% - Accent2 5 5" xfId="5985"/>
    <cellStyle name="20% - Accent2 5_คกส" xfId="5986"/>
    <cellStyle name="20% - Accent2 6" xfId="132"/>
    <cellStyle name="20% - Accent2 6 2" xfId="133"/>
    <cellStyle name="20% - Accent2 6 2 2" xfId="5987"/>
    <cellStyle name="20% - Accent2 6 2 3" xfId="5988"/>
    <cellStyle name="20% - Accent2 6 3" xfId="5989"/>
    <cellStyle name="20% - Accent2 6 4" xfId="5990"/>
    <cellStyle name="20% - Accent2 6_คกส" xfId="5991"/>
    <cellStyle name="20% - Accent2 7" xfId="134"/>
    <cellStyle name="20% - Accent2 7 2" xfId="135"/>
    <cellStyle name="20% - Accent2 7 2 2" xfId="5992"/>
    <cellStyle name="20% - Accent2 7 3" xfId="5993"/>
    <cellStyle name="20% - Accent2 7_คกส" xfId="5994"/>
    <cellStyle name="20% - Accent2 8" xfId="136"/>
    <cellStyle name="20% - Accent2 8 2" xfId="137"/>
    <cellStyle name="20% - Accent2 8 3" xfId="5995"/>
    <cellStyle name="20% - Accent2 8_คกส" xfId="5996"/>
    <cellStyle name="20% - Accent2 9" xfId="138"/>
    <cellStyle name="20% - Accent2 9 2" xfId="139"/>
    <cellStyle name="20% - Accent2 9_คกส" xfId="5997"/>
    <cellStyle name="20% - Accent3 1" xfId="140"/>
    <cellStyle name="20% - Accent3 1 2" xfId="5998"/>
    <cellStyle name="20% - Accent3 1_คกส" xfId="5999"/>
    <cellStyle name="20% - Accent3 10" xfId="141"/>
    <cellStyle name="20% - Accent3 10 2" xfId="6000"/>
    <cellStyle name="20% - Accent3 10_คกส" xfId="6001"/>
    <cellStyle name="20% - Accent3 11" xfId="142"/>
    <cellStyle name="20% - Accent3 11 2" xfId="6002"/>
    <cellStyle name="20% - Accent3 11_คกส" xfId="6003"/>
    <cellStyle name="20% - Accent3 12" xfId="143"/>
    <cellStyle name="20% - Accent3 12 2" xfId="144"/>
    <cellStyle name="20% - Accent3 12 3" xfId="145"/>
    <cellStyle name="20% - Accent3 12 4" xfId="146"/>
    <cellStyle name="20% - Accent3 12 5" xfId="147"/>
    <cellStyle name="20% - Accent3 12 6" xfId="148"/>
    <cellStyle name="20% - Accent3 12 7" xfId="149"/>
    <cellStyle name="20% - Accent3 12 8" xfId="150"/>
    <cellStyle name="20% - Accent3 12 9" xfId="151"/>
    <cellStyle name="20% - Accent3 12_คกส" xfId="6004"/>
    <cellStyle name="20% - Accent3 13" xfId="152"/>
    <cellStyle name="20% - Accent3 13 2" xfId="6005"/>
    <cellStyle name="20% - Accent3 13_คกส" xfId="6006"/>
    <cellStyle name="20% - Accent3 14" xfId="153"/>
    <cellStyle name="20% - Accent3 14 2" xfId="6007"/>
    <cellStyle name="20% - Accent3 14 3" xfId="6008"/>
    <cellStyle name="20% - Accent3 14 3 2" xfId="6009"/>
    <cellStyle name="20% - Accent3 14_คกส" xfId="6010"/>
    <cellStyle name="20% - Accent3 15" xfId="154"/>
    <cellStyle name="20% - Accent3 15 2" xfId="155"/>
    <cellStyle name="20% - Accent3 15 2 2" xfId="6011"/>
    <cellStyle name="20% - Accent3 16" xfId="156"/>
    <cellStyle name="20% - Accent3 16 2" xfId="157"/>
    <cellStyle name="20% - Accent3 17" xfId="158"/>
    <cellStyle name="20% - Accent3 18" xfId="159"/>
    <cellStyle name="20% - Accent3 19" xfId="160"/>
    <cellStyle name="20% - Accent3 2" xfId="161"/>
    <cellStyle name="20% - Accent3 2 2" xfId="162"/>
    <cellStyle name="20% - Accent3 2 2 2" xfId="163"/>
    <cellStyle name="20% - Accent3 2 2 2 2" xfId="6012"/>
    <cellStyle name="20% - Accent3 2 2 2 2 2" xfId="6013"/>
    <cellStyle name="20% - Accent3 2 2 2 2 2 2" xfId="6014"/>
    <cellStyle name="20% - Accent3 2 2 2 2 2 2 2" xfId="6015"/>
    <cellStyle name="20% - Accent3 2 2 2 2 2 3" xfId="6016"/>
    <cellStyle name="20% - Accent3 2 2 2 2 3" xfId="6017"/>
    <cellStyle name="20% - Accent3 2 2 2 2 3 2" xfId="6018"/>
    <cellStyle name="20% - Accent3 2 2 2 2 4" xfId="6019"/>
    <cellStyle name="20% - Accent3 2 2 2 3" xfId="6020"/>
    <cellStyle name="20% - Accent3 2 2 2 3 2" xfId="6021"/>
    <cellStyle name="20% - Accent3 2 2 2 3 2 2" xfId="6022"/>
    <cellStyle name="20% - Accent3 2 2 2 3 3" xfId="6023"/>
    <cellStyle name="20% - Accent3 2 2 2 4" xfId="6024"/>
    <cellStyle name="20% - Accent3 2 2 2 4 2" xfId="6025"/>
    <cellStyle name="20% - Accent3 2 2 2 5" xfId="6026"/>
    <cellStyle name="20% - Accent3 2 2 3" xfId="164"/>
    <cellStyle name="20% - Accent3 2 2 3 2" xfId="6027"/>
    <cellStyle name="20% - Accent3 2 2 3 2 2" xfId="6028"/>
    <cellStyle name="20% - Accent3 2 2 3 2 2 2" xfId="6029"/>
    <cellStyle name="20% - Accent3 2 2 3 2 3" xfId="6030"/>
    <cellStyle name="20% - Accent3 2 2 3 3" xfId="6031"/>
    <cellStyle name="20% - Accent3 2 2 3 3 2" xfId="6032"/>
    <cellStyle name="20% - Accent3 2 2 3 4" xfId="6033"/>
    <cellStyle name="20% - Accent3 2 2 4" xfId="165"/>
    <cellStyle name="20% - Accent3 2 2 4 2" xfId="6034"/>
    <cellStyle name="20% - Accent3 2 2 4 2 2" xfId="6035"/>
    <cellStyle name="20% - Accent3 2 2 4 3" xfId="6036"/>
    <cellStyle name="20% - Accent3 2 2 5" xfId="6037"/>
    <cellStyle name="20% - Accent3 2 2 5 2" xfId="6038"/>
    <cellStyle name="20% - Accent3 2 2 6" xfId="6039"/>
    <cellStyle name="20% - Accent3 2 2 7" xfId="6040"/>
    <cellStyle name="20% - Accent3 2 3" xfId="166"/>
    <cellStyle name="20% - Accent3 2 3 2" xfId="6041"/>
    <cellStyle name="20% - Accent3 2 3 2 2" xfId="6042"/>
    <cellStyle name="20% - Accent3 2 3 2 2 2" xfId="6043"/>
    <cellStyle name="20% - Accent3 2 3 2 2 2 2" xfId="6044"/>
    <cellStyle name="20% - Accent3 2 3 2 2 3" xfId="6045"/>
    <cellStyle name="20% - Accent3 2 3 2 3" xfId="6046"/>
    <cellStyle name="20% - Accent3 2 3 2 3 2" xfId="6047"/>
    <cellStyle name="20% - Accent3 2 3 2 4" xfId="6048"/>
    <cellStyle name="20% - Accent3 2 3 2 5" xfId="6049"/>
    <cellStyle name="20% - Accent3 2 3 3" xfId="6050"/>
    <cellStyle name="20% - Accent3 2 3 3 2" xfId="6051"/>
    <cellStyle name="20% - Accent3 2 3 3 2 2" xfId="6052"/>
    <cellStyle name="20% - Accent3 2 3 3 3" xfId="6053"/>
    <cellStyle name="20% - Accent3 2 3 4" xfId="6054"/>
    <cellStyle name="20% - Accent3 2 3 4 2" xfId="6055"/>
    <cellStyle name="20% - Accent3 2 3 5" xfId="6056"/>
    <cellStyle name="20% - Accent3 2 3 6" xfId="6057"/>
    <cellStyle name="20% - Accent3 2 4" xfId="167"/>
    <cellStyle name="20% - Accent3 2 4 2" xfId="6058"/>
    <cellStyle name="20% - Accent3 2 4 2 2" xfId="6059"/>
    <cellStyle name="20% - Accent3 2 4 2 2 2" xfId="6060"/>
    <cellStyle name="20% - Accent3 2 4 2 3" xfId="6061"/>
    <cellStyle name="20% - Accent3 2 4 3" xfId="6062"/>
    <cellStyle name="20% - Accent3 2 4 3 2" xfId="6063"/>
    <cellStyle name="20% - Accent3 2 4 4" xfId="6064"/>
    <cellStyle name="20% - Accent3 2 5" xfId="168"/>
    <cellStyle name="20% - Accent3 2 5 2" xfId="6065"/>
    <cellStyle name="20% - Accent3 2 5 2 2" xfId="6066"/>
    <cellStyle name="20% - Accent3 2 5 3" xfId="6067"/>
    <cellStyle name="20% - Accent3 2 6" xfId="169"/>
    <cellStyle name="20% - Accent3 2 6 2" xfId="6068"/>
    <cellStyle name="20% - Accent3 2 7" xfId="170"/>
    <cellStyle name="20% - Accent3 2 8" xfId="171"/>
    <cellStyle name="20% - Accent3 2 9" xfId="172"/>
    <cellStyle name="20% - Accent3 2_คกส" xfId="6069"/>
    <cellStyle name="20% - Accent3 20" xfId="173"/>
    <cellStyle name="20% - Accent3 21" xfId="174"/>
    <cellStyle name="20% - Accent3 22" xfId="175"/>
    <cellStyle name="20% - Accent3 23" xfId="176"/>
    <cellStyle name="20% - Accent3 24" xfId="177"/>
    <cellStyle name="20% - Accent3 25" xfId="178"/>
    <cellStyle name="20% - Accent3 26" xfId="179"/>
    <cellStyle name="20% - Accent3 27" xfId="180"/>
    <cellStyle name="20% - Accent3 28" xfId="181"/>
    <cellStyle name="20% - Accent3 29" xfId="182"/>
    <cellStyle name="20% - Accent3 3" xfId="183"/>
    <cellStyle name="20% - Accent3 3 2" xfId="184"/>
    <cellStyle name="20% - Accent3 3 2 2" xfId="6070"/>
    <cellStyle name="20% - Accent3 3 2 2 2" xfId="6071"/>
    <cellStyle name="20% - Accent3 3 2 2 2 2" xfId="6072"/>
    <cellStyle name="20% - Accent3 3 2 2 2 2 2" xfId="6073"/>
    <cellStyle name="20% - Accent3 3 2 2 2 3" xfId="6074"/>
    <cellStyle name="20% - Accent3 3 2 2 3" xfId="6075"/>
    <cellStyle name="20% - Accent3 3 2 2 3 2" xfId="6076"/>
    <cellStyle name="20% - Accent3 3 2 2 4" xfId="6077"/>
    <cellStyle name="20% - Accent3 3 2 3" xfId="6078"/>
    <cellStyle name="20% - Accent3 3 2 3 2" xfId="6079"/>
    <cellStyle name="20% - Accent3 3 2 3 2 2" xfId="6080"/>
    <cellStyle name="20% - Accent3 3 2 3 3" xfId="6081"/>
    <cellStyle name="20% - Accent3 3 2 4" xfId="6082"/>
    <cellStyle name="20% - Accent3 3 2 4 2" xfId="6083"/>
    <cellStyle name="20% - Accent3 3 2 5" xfId="6084"/>
    <cellStyle name="20% - Accent3 3 2 6" xfId="6085"/>
    <cellStyle name="20% - Accent3 3 3" xfId="185"/>
    <cellStyle name="20% - Accent3 3 3 2" xfId="6086"/>
    <cellStyle name="20% - Accent3 3 3 2 2" xfId="6087"/>
    <cellStyle name="20% - Accent3 3 3 2 2 2" xfId="6088"/>
    <cellStyle name="20% - Accent3 3 3 2 3" xfId="6089"/>
    <cellStyle name="20% - Accent3 3 3 3" xfId="6090"/>
    <cellStyle name="20% - Accent3 3 3 3 2" xfId="6091"/>
    <cellStyle name="20% - Accent3 3 3 4" xfId="6092"/>
    <cellStyle name="20% - Accent3 3 4" xfId="186"/>
    <cellStyle name="20% - Accent3 3 4 2" xfId="6093"/>
    <cellStyle name="20% - Accent3 3 4 2 2" xfId="6094"/>
    <cellStyle name="20% - Accent3 3 4 3" xfId="6095"/>
    <cellStyle name="20% - Accent3 3 5" xfId="6096"/>
    <cellStyle name="20% - Accent3 3 5 2" xfId="6097"/>
    <cellStyle name="20% - Accent3 3 6" xfId="6098"/>
    <cellStyle name="20% - Accent3 3 7" xfId="6099"/>
    <cellStyle name="20% - Accent3 3_คกส" xfId="6100"/>
    <cellStyle name="20% - Accent3 4" xfId="187"/>
    <cellStyle name="20% - Accent3 4 2" xfId="188"/>
    <cellStyle name="20% - Accent3 4 2 2" xfId="6101"/>
    <cellStyle name="20% - Accent3 4 2 2 2" xfId="6102"/>
    <cellStyle name="20% - Accent3 4 2 2 2 2" xfId="6103"/>
    <cellStyle name="20% - Accent3 4 2 2 3" xfId="6104"/>
    <cellStyle name="20% - Accent3 4 2 3" xfId="6105"/>
    <cellStyle name="20% - Accent3 4 2 3 2" xfId="6106"/>
    <cellStyle name="20% - Accent3 4 2 4" xfId="6107"/>
    <cellStyle name="20% - Accent3 4 2 5" xfId="6108"/>
    <cellStyle name="20% - Accent3 4 3" xfId="189"/>
    <cellStyle name="20% - Accent3 4 3 2" xfId="6109"/>
    <cellStyle name="20% - Accent3 4 3 2 2" xfId="6110"/>
    <cellStyle name="20% - Accent3 4 3 3" xfId="6111"/>
    <cellStyle name="20% - Accent3 4 4" xfId="190"/>
    <cellStyle name="20% - Accent3 4 4 2" xfId="6112"/>
    <cellStyle name="20% - Accent3 4 5" xfId="6113"/>
    <cellStyle name="20% - Accent3 4 6" xfId="6114"/>
    <cellStyle name="20% - Accent3 4_คกส" xfId="6115"/>
    <cellStyle name="20% - Accent3 5" xfId="191"/>
    <cellStyle name="20% - Accent3 5 2" xfId="192"/>
    <cellStyle name="20% - Accent3 5 2 2" xfId="6116"/>
    <cellStyle name="20% - Accent3 5 2 2 2" xfId="6117"/>
    <cellStyle name="20% - Accent3 5 2 3" xfId="6118"/>
    <cellStyle name="20% - Accent3 5 2 4" xfId="6119"/>
    <cellStyle name="20% - Accent3 5 3" xfId="193"/>
    <cellStyle name="20% - Accent3 5 3 2" xfId="6120"/>
    <cellStyle name="20% - Accent3 5 4" xfId="194"/>
    <cellStyle name="20% - Accent3 5 5" xfId="6121"/>
    <cellStyle name="20% - Accent3 5_คกส" xfId="6122"/>
    <cellStyle name="20% - Accent3 6" xfId="195"/>
    <cellStyle name="20% - Accent3 6 2" xfId="6123"/>
    <cellStyle name="20% - Accent3 6 2 2" xfId="6124"/>
    <cellStyle name="20% - Accent3 6 2 3" xfId="6125"/>
    <cellStyle name="20% - Accent3 6 3" xfId="6126"/>
    <cellStyle name="20% - Accent3 6 4" xfId="6127"/>
    <cellStyle name="20% - Accent3 6_คกส" xfId="6128"/>
    <cellStyle name="20% - Accent3 7" xfId="196"/>
    <cellStyle name="20% - Accent3 7 2" xfId="6129"/>
    <cellStyle name="20% - Accent3 7 2 2" xfId="6130"/>
    <cellStyle name="20% - Accent3 7 3" xfId="6131"/>
    <cellStyle name="20% - Accent3 7_คกส" xfId="6132"/>
    <cellStyle name="20% - Accent3 8" xfId="197"/>
    <cellStyle name="20% - Accent3 8 2" xfId="6133"/>
    <cellStyle name="20% - Accent3 8 3" xfId="6134"/>
    <cellStyle name="20% - Accent3 8_คกส" xfId="6135"/>
    <cellStyle name="20% - Accent3 9" xfId="198"/>
    <cellStyle name="20% - Accent3 9 2" xfId="6136"/>
    <cellStyle name="20% - Accent3 9_คกส" xfId="6137"/>
    <cellStyle name="20% - Accent4 1" xfId="199"/>
    <cellStyle name="20% - Accent4 1 2" xfId="200"/>
    <cellStyle name="20% - Accent4 1 2 2" xfId="6138"/>
    <cellStyle name="20% - Accent4 1 2 2 2" xfId="6139"/>
    <cellStyle name="20% - Accent4 1 3" xfId="6140"/>
    <cellStyle name="20% - Accent4 1 3 2" xfId="6141"/>
    <cellStyle name="20% - Accent4 1_คกส" xfId="6142"/>
    <cellStyle name="20% - Accent4 10" xfId="201"/>
    <cellStyle name="20% - Accent4 10 2" xfId="202"/>
    <cellStyle name="20% - Accent4 10 2 2" xfId="6143"/>
    <cellStyle name="20% - Accent4 10 2 2 2" xfId="6144"/>
    <cellStyle name="20% - Accent4 10 3" xfId="6145"/>
    <cellStyle name="20% - Accent4 10 3 2" xfId="6146"/>
    <cellStyle name="20% - Accent4 10_คกส" xfId="6147"/>
    <cellStyle name="20% - Accent4 11" xfId="203"/>
    <cellStyle name="20% - Accent4 11 2" xfId="204"/>
    <cellStyle name="20% - Accent4 11 2 2" xfId="6148"/>
    <cellStyle name="20% - Accent4 11 2 2 2" xfId="6149"/>
    <cellStyle name="20% - Accent4 11 3" xfId="6150"/>
    <cellStyle name="20% - Accent4 11 3 2" xfId="6151"/>
    <cellStyle name="20% - Accent4 11_คกส" xfId="6152"/>
    <cellStyle name="20% - Accent4 12" xfId="205"/>
    <cellStyle name="20% - Accent4 12 2" xfId="206"/>
    <cellStyle name="20% - Accent4 12 2 2" xfId="6153"/>
    <cellStyle name="20% - Accent4 12 2 2 2" xfId="6154"/>
    <cellStyle name="20% - Accent4 12 3" xfId="207"/>
    <cellStyle name="20% - Accent4 12 3 2" xfId="6155"/>
    <cellStyle name="20% - Accent4 12 4" xfId="208"/>
    <cellStyle name="20% - Accent4 12 5" xfId="209"/>
    <cellStyle name="20% - Accent4 12 6" xfId="210"/>
    <cellStyle name="20% - Accent4 12 7" xfId="211"/>
    <cellStyle name="20% - Accent4 12 8" xfId="212"/>
    <cellStyle name="20% - Accent4 12 9" xfId="213"/>
    <cellStyle name="20% - Accent4 12_คกส" xfId="6156"/>
    <cellStyle name="20% - Accent4 13" xfId="214"/>
    <cellStyle name="20% - Accent4 13 2" xfId="215"/>
    <cellStyle name="20% - Accent4 13 2 2" xfId="6157"/>
    <cellStyle name="20% - Accent4 13 2 2 2" xfId="6158"/>
    <cellStyle name="20% - Accent4 13 3" xfId="6159"/>
    <cellStyle name="20% - Accent4 13 3 2" xfId="6160"/>
    <cellStyle name="20% - Accent4 13_คกส" xfId="6161"/>
    <cellStyle name="20% - Accent4 14" xfId="216"/>
    <cellStyle name="20% - Accent4 14 2" xfId="6162"/>
    <cellStyle name="20% - Accent4 14 2 2" xfId="6163"/>
    <cellStyle name="20% - Accent4 14 2 2 2" xfId="6164"/>
    <cellStyle name="20% - Accent4 14 3" xfId="6165"/>
    <cellStyle name="20% - Accent4 14 3 2" xfId="6166"/>
    <cellStyle name="20% - Accent4 14_คกส" xfId="6167"/>
    <cellStyle name="20% - Accent4 15" xfId="217"/>
    <cellStyle name="20% - Accent4 15 2" xfId="218"/>
    <cellStyle name="20% - Accent4 15 2 2" xfId="6168"/>
    <cellStyle name="20% - Accent4 16" xfId="219"/>
    <cellStyle name="20% - Accent4 16 2" xfId="220"/>
    <cellStyle name="20% - Accent4 17" xfId="221"/>
    <cellStyle name="20% - Accent4 18" xfId="222"/>
    <cellStyle name="20% - Accent4 19" xfId="223"/>
    <cellStyle name="20% - Accent4 2" xfId="224"/>
    <cellStyle name="20% - Accent4 2 2" xfId="225"/>
    <cellStyle name="20% - Accent4 2 2 2" xfId="226"/>
    <cellStyle name="20% - Accent4 2 2 2 2" xfId="6169"/>
    <cellStyle name="20% - Accent4 2 2 2 2 2" xfId="6170"/>
    <cellStyle name="20% - Accent4 2 2 2 2 2 2" xfId="6171"/>
    <cellStyle name="20% - Accent4 2 2 2 2 2 2 2" xfId="6172"/>
    <cellStyle name="20% - Accent4 2 2 2 2 2 3" xfId="6173"/>
    <cellStyle name="20% - Accent4 2 2 2 2 3" xfId="6174"/>
    <cellStyle name="20% - Accent4 2 2 2 2 3 2" xfId="6175"/>
    <cellStyle name="20% - Accent4 2 2 2 2 4" xfId="6176"/>
    <cellStyle name="20% - Accent4 2 2 2 2 5" xfId="6177"/>
    <cellStyle name="20% - Accent4 2 2 2 3" xfId="6178"/>
    <cellStyle name="20% - Accent4 2 2 2 3 2" xfId="6179"/>
    <cellStyle name="20% - Accent4 2 2 2 3 2 2" xfId="6180"/>
    <cellStyle name="20% - Accent4 2 2 2 3 3" xfId="6181"/>
    <cellStyle name="20% - Accent4 2 2 2 4" xfId="6182"/>
    <cellStyle name="20% - Accent4 2 2 2 4 2" xfId="6183"/>
    <cellStyle name="20% - Accent4 2 2 2 5" xfId="6184"/>
    <cellStyle name="20% - Accent4 2 2 2 6" xfId="6185"/>
    <cellStyle name="20% - Accent4 2 2 3" xfId="227"/>
    <cellStyle name="20% - Accent4 2 2 3 2" xfId="6186"/>
    <cellStyle name="20% - Accent4 2 2 3 2 2" xfId="6187"/>
    <cellStyle name="20% - Accent4 2 2 3 2 2 2" xfId="6188"/>
    <cellStyle name="20% - Accent4 2 2 3 2 3" xfId="6189"/>
    <cellStyle name="20% - Accent4 2 2 3 3" xfId="6190"/>
    <cellStyle name="20% - Accent4 2 2 3 3 2" xfId="6191"/>
    <cellStyle name="20% - Accent4 2 2 3 4" xfId="6192"/>
    <cellStyle name="20% - Accent4 2 2 4" xfId="228"/>
    <cellStyle name="20% - Accent4 2 2 4 2" xfId="6193"/>
    <cellStyle name="20% - Accent4 2 2 4 2 2" xfId="6194"/>
    <cellStyle name="20% - Accent4 2 2 4 3" xfId="6195"/>
    <cellStyle name="20% - Accent4 2 2 5" xfId="6196"/>
    <cellStyle name="20% - Accent4 2 2 5 2" xfId="6197"/>
    <cellStyle name="20% - Accent4 2 2 6" xfId="6198"/>
    <cellStyle name="20% - Accent4 2 2 7" xfId="6199"/>
    <cellStyle name="20% - Accent4 2 3" xfId="229"/>
    <cellStyle name="20% - Accent4 2 3 2" xfId="6200"/>
    <cellStyle name="20% - Accent4 2 3 2 2" xfId="6201"/>
    <cellStyle name="20% - Accent4 2 3 2 2 2" xfId="6202"/>
    <cellStyle name="20% - Accent4 2 3 2 2 2 2" xfId="6203"/>
    <cellStyle name="20% - Accent4 2 3 2 2 3" xfId="6204"/>
    <cellStyle name="20% - Accent4 2 3 2 3" xfId="6205"/>
    <cellStyle name="20% - Accent4 2 3 2 3 2" xfId="6206"/>
    <cellStyle name="20% - Accent4 2 3 2 4" xfId="6207"/>
    <cellStyle name="20% - Accent4 2 3 2 5" xfId="6208"/>
    <cellStyle name="20% - Accent4 2 3 3" xfId="6209"/>
    <cellStyle name="20% - Accent4 2 3 3 2" xfId="6210"/>
    <cellStyle name="20% - Accent4 2 3 3 2 2" xfId="6211"/>
    <cellStyle name="20% - Accent4 2 3 3 3" xfId="6212"/>
    <cellStyle name="20% - Accent4 2 3 4" xfId="6213"/>
    <cellStyle name="20% - Accent4 2 3 4 2" xfId="6214"/>
    <cellStyle name="20% - Accent4 2 3 5" xfId="6215"/>
    <cellStyle name="20% - Accent4 2 3 6" xfId="6216"/>
    <cellStyle name="20% - Accent4 2 4" xfId="230"/>
    <cellStyle name="20% - Accent4 2 4 2" xfId="6217"/>
    <cellStyle name="20% - Accent4 2 4 2 2" xfId="6218"/>
    <cellStyle name="20% - Accent4 2 4 2 2 2" xfId="6219"/>
    <cellStyle name="20% - Accent4 2 4 2 3" xfId="6220"/>
    <cellStyle name="20% - Accent4 2 4 3" xfId="6221"/>
    <cellStyle name="20% - Accent4 2 4 3 2" xfId="6222"/>
    <cellStyle name="20% - Accent4 2 4 4" xfId="6223"/>
    <cellStyle name="20% - Accent4 2 5" xfId="231"/>
    <cellStyle name="20% - Accent4 2 5 2" xfId="6224"/>
    <cellStyle name="20% - Accent4 2 5 2 2" xfId="6225"/>
    <cellStyle name="20% - Accent4 2 5 3" xfId="6226"/>
    <cellStyle name="20% - Accent4 2 6" xfId="232"/>
    <cellStyle name="20% - Accent4 2 6 2" xfId="6227"/>
    <cellStyle name="20% - Accent4 2 7" xfId="233"/>
    <cellStyle name="20% - Accent4 2 8" xfId="234"/>
    <cellStyle name="20% - Accent4 2 9" xfId="235"/>
    <cellStyle name="20% - Accent4 2_คกส" xfId="6228"/>
    <cellStyle name="20% - Accent4 20" xfId="236"/>
    <cellStyle name="20% - Accent4 21" xfId="237"/>
    <cellStyle name="20% - Accent4 22" xfId="238"/>
    <cellStyle name="20% - Accent4 23" xfId="239"/>
    <cellStyle name="20% - Accent4 24" xfId="240"/>
    <cellStyle name="20% - Accent4 25" xfId="241"/>
    <cellStyle name="20% - Accent4 26" xfId="242"/>
    <cellStyle name="20% - Accent4 27" xfId="243"/>
    <cellStyle name="20% - Accent4 28" xfId="244"/>
    <cellStyle name="20% - Accent4 29" xfId="245"/>
    <cellStyle name="20% - Accent4 3" xfId="246"/>
    <cellStyle name="20% - Accent4 3 2" xfId="247"/>
    <cellStyle name="20% - Accent4 3 2 2" xfId="6229"/>
    <cellStyle name="20% - Accent4 3 2 2 2" xfId="6230"/>
    <cellStyle name="20% - Accent4 3 2 2 2 2" xfId="6231"/>
    <cellStyle name="20% - Accent4 3 2 2 2 2 2" xfId="6232"/>
    <cellStyle name="20% - Accent4 3 2 2 2 3" xfId="6233"/>
    <cellStyle name="20% - Accent4 3 2 2 2 4" xfId="6234"/>
    <cellStyle name="20% - Accent4 3 2 2 3" xfId="6235"/>
    <cellStyle name="20% - Accent4 3 2 2 3 2" xfId="6236"/>
    <cellStyle name="20% - Accent4 3 2 2 4" xfId="6237"/>
    <cellStyle name="20% - Accent4 3 2 2 5" xfId="6238"/>
    <cellStyle name="20% - Accent4 3 2 3" xfId="6239"/>
    <cellStyle name="20% - Accent4 3 2 3 2" xfId="6240"/>
    <cellStyle name="20% - Accent4 3 2 3 2 2" xfId="6241"/>
    <cellStyle name="20% - Accent4 3 2 3 3" xfId="6242"/>
    <cellStyle name="20% - Accent4 3 2 4" xfId="6243"/>
    <cellStyle name="20% - Accent4 3 2 4 2" xfId="6244"/>
    <cellStyle name="20% - Accent4 3 2 5" xfId="6245"/>
    <cellStyle name="20% - Accent4 3 2 6" xfId="6246"/>
    <cellStyle name="20% - Accent4 3 3" xfId="248"/>
    <cellStyle name="20% - Accent4 3 3 2" xfId="6247"/>
    <cellStyle name="20% - Accent4 3 3 2 2" xfId="6248"/>
    <cellStyle name="20% - Accent4 3 3 2 2 2" xfId="6249"/>
    <cellStyle name="20% - Accent4 3 3 2 3" xfId="6250"/>
    <cellStyle name="20% - Accent4 3 3 2 4" xfId="6251"/>
    <cellStyle name="20% - Accent4 3 3 3" xfId="6252"/>
    <cellStyle name="20% - Accent4 3 3 3 2" xfId="6253"/>
    <cellStyle name="20% - Accent4 3 3 4" xfId="6254"/>
    <cellStyle name="20% - Accent4 3 3 5" xfId="6255"/>
    <cellStyle name="20% - Accent4 3 4" xfId="249"/>
    <cellStyle name="20% - Accent4 3 4 2" xfId="6256"/>
    <cellStyle name="20% - Accent4 3 4 2 2" xfId="6257"/>
    <cellStyle name="20% - Accent4 3 4 3" xfId="6258"/>
    <cellStyle name="20% - Accent4 3 5" xfId="6259"/>
    <cellStyle name="20% - Accent4 3 5 2" xfId="6260"/>
    <cellStyle name="20% - Accent4 3 6" xfId="6261"/>
    <cellStyle name="20% - Accent4 3 7" xfId="6262"/>
    <cellStyle name="20% - Accent4 3_คกส" xfId="6263"/>
    <cellStyle name="20% - Accent4 4" xfId="250"/>
    <cellStyle name="20% - Accent4 4 2" xfId="251"/>
    <cellStyle name="20% - Accent4 4 2 2" xfId="6264"/>
    <cellStyle name="20% - Accent4 4 2 2 2" xfId="6265"/>
    <cellStyle name="20% - Accent4 4 2 2 2 2" xfId="6266"/>
    <cellStyle name="20% - Accent4 4 2 2 2 3" xfId="6267"/>
    <cellStyle name="20% - Accent4 4 2 2 3" xfId="6268"/>
    <cellStyle name="20% - Accent4 4 2 2 4" xfId="6269"/>
    <cellStyle name="20% - Accent4 4 2 3" xfId="6270"/>
    <cellStyle name="20% - Accent4 4 2 3 2" xfId="6271"/>
    <cellStyle name="20% - Accent4 4 2 4" xfId="6272"/>
    <cellStyle name="20% - Accent4 4 2 5" xfId="6273"/>
    <cellStyle name="20% - Accent4 4 3" xfId="252"/>
    <cellStyle name="20% - Accent4 4 3 2" xfId="6274"/>
    <cellStyle name="20% - Accent4 4 3 2 2" xfId="6275"/>
    <cellStyle name="20% - Accent4 4 3 2 3" xfId="6276"/>
    <cellStyle name="20% - Accent4 4 3 3" xfId="6277"/>
    <cellStyle name="20% - Accent4 4 3 4" xfId="6278"/>
    <cellStyle name="20% - Accent4 4 4" xfId="253"/>
    <cellStyle name="20% - Accent4 4 4 2" xfId="6279"/>
    <cellStyle name="20% - Accent4 4 5" xfId="6280"/>
    <cellStyle name="20% - Accent4 4 6" xfId="6281"/>
    <cellStyle name="20% - Accent4 4_คกส" xfId="6282"/>
    <cellStyle name="20% - Accent4 5" xfId="254"/>
    <cellStyle name="20% - Accent4 5 2" xfId="255"/>
    <cellStyle name="20% - Accent4 5 2 2" xfId="6283"/>
    <cellStyle name="20% - Accent4 5 2 2 2" xfId="6284"/>
    <cellStyle name="20% - Accent4 5 2 2 2 2" xfId="6285"/>
    <cellStyle name="20% - Accent4 5 2 2 3" xfId="6286"/>
    <cellStyle name="20% - Accent4 5 2 3" xfId="6287"/>
    <cellStyle name="20% - Accent4 5 2 4" xfId="6288"/>
    <cellStyle name="20% - Accent4 5 3" xfId="256"/>
    <cellStyle name="20% - Accent4 5 3 2" xfId="6289"/>
    <cellStyle name="20% - Accent4 5 3 2 2" xfId="6290"/>
    <cellStyle name="20% - Accent4 5 3 3" xfId="6291"/>
    <cellStyle name="20% - Accent4 5 4" xfId="257"/>
    <cellStyle name="20% - Accent4 5 5" xfId="6292"/>
    <cellStyle name="20% - Accent4 5_คกส" xfId="6293"/>
    <cellStyle name="20% - Accent4 6" xfId="258"/>
    <cellStyle name="20% - Accent4 6 2" xfId="259"/>
    <cellStyle name="20% - Accent4 6 2 2" xfId="6294"/>
    <cellStyle name="20% - Accent4 6 2 2 2" xfId="6295"/>
    <cellStyle name="20% - Accent4 6 2 2 3" xfId="6296"/>
    <cellStyle name="20% - Accent4 6 2 3" xfId="6297"/>
    <cellStyle name="20% - Accent4 6 3" xfId="6298"/>
    <cellStyle name="20% - Accent4 6 3 2" xfId="6299"/>
    <cellStyle name="20% - Accent4 6 3 3" xfId="6300"/>
    <cellStyle name="20% - Accent4 6 4" xfId="6301"/>
    <cellStyle name="20% - Accent4 6_คกส" xfId="6302"/>
    <cellStyle name="20% - Accent4 7" xfId="260"/>
    <cellStyle name="20% - Accent4 7 2" xfId="261"/>
    <cellStyle name="20% - Accent4 7 2 2" xfId="6303"/>
    <cellStyle name="20% - Accent4 7 2 2 2" xfId="6304"/>
    <cellStyle name="20% - Accent4 7 2 3" xfId="6305"/>
    <cellStyle name="20% - Accent4 7 3" xfId="6306"/>
    <cellStyle name="20% - Accent4 7 3 2" xfId="6307"/>
    <cellStyle name="20% - Accent4 7 4" xfId="6308"/>
    <cellStyle name="20% - Accent4 7_คกส" xfId="6309"/>
    <cellStyle name="20% - Accent4 8" xfId="262"/>
    <cellStyle name="20% - Accent4 8 2" xfId="263"/>
    <cellStyle name="20% - Accent4 8 2 2" xfId="6310"/>
    <cellStyle name="20% - Accent4 8 2 2 2" xfId="6311"/>
    <cellStyle name="20% - Accent4 8 3" xfId="6312"/>
    <cellStyle name="20% - Accent4 8 3 2" xfId="6313"/>
    <cellStyle name="20% - Accent4 8 4" xfId="6314"/>
    <cellStyle name="20% - Accent4 8_คกส" xfId="6315"/>
    <cellStyle name="20% - Accent4 9" xfId="264"/>
    <cellStyle name="20% - Accent4 9 2" xfId="265"/>
    <cellStyle name="20% - Accent4 9 2 2" xfId="6316"/>
    <cellStyle name="20% - Accent4 9 2 2 2" xfId="6317"/>
    <cellStyle name="20% - Accent4 9 3" xfId="6318"/>
    <cellStyle name="20% - Accent4 9 3 2" xfId="6319"/>
    <cellStyle name="20% - Accent4 9_คกส" xfId="6320"/>
    <cellStyle name="20% - Accent5 1" xfId="266"/>
    <cellStyle name="20% - Accent5 1 2" xfId="267"/>
    <cellStyle name="20% - Accent5 1 2 2" xfId="6321"/>
    <cellStyle name="20% - Accent5 1 2 2 2" xfId="6322"/>
    <cellStyle name="20% - Accent5 1 3" xfId="6323"/>
    <cellStyle name="20% - Accent5 1 3 2" xfId="6324"/>
    <cellStyle name="20% - Accent5 1_คกส" xfId="6325"/>
    <cellStyle name="20% - Accent5 10" xfId="268"/>
    <cellStyle name="20% - Accent5 10 2" xfId="269"/>
    <cellStyle name="20% - Accent5 10 2 2" xfId="6326"/>
    <cellStyle name="20% - Accent5 10 2 2 2" xfId="6327"/>
    <cellStyle name="20% - Accent5 10 3" xfId="6328"/>
    <cellStyle name="20% - Accent5 10 3 2" xfId="6329"/>
    <cellStyle name="20% - Accent5 10_คกส" xfId="6330"/>
    <cellStyle name="20% - Accent5 11" xfId="270"/>
    <cellStyle name="20% - Accent5 11 2" xfId="271"/>
    <cellStyle name="20% - Accent5 11 2 2" xfId="6331"/>
    <cellStyle name="20% - Accent5 11 2 2 2" xfId="6332"/>
    <cellStyle name="20% - Accent5 11 3" xfId="6333"/>
    <cellStyle name="20% - Accent5 11 3 2" xfId="6334"/>
    <cellStyle name="20% - Accent5 11_คกส" xfId="6335"/>
    <cellStyle name="20% - Accent5 12" xfId="272"/>
    <cellStyle name="20% - Accent5 12 2" xfId="273"/>
    <cellStyle name="20% - Accent5 12 2 2" xfId="6336"/>
    <cellStyle name="20% - Accent5 12 2 2 2" xfId="6337"/>
    <cellStyle name="20% - Accent5 12 3" xfId="274"/>
    <cellStyle name="20% - Accent5 12 3 2" xfId="6338"/>
    <cellStyle name="20% - Accent5 12 4" xfId="275"/>
    <cellStyle name="20% - Accent5 12 5" xfId="276"/>
    <cellStyle name="20% - Accent5 12 6" xfId="277"/>
    <cellStyle name="20% - Accent5 12 7" xfId="278"/>
    <cellStyle name="20% - Accent5 12 8" xfId="279"/>
    <cellStyle name="20% - Accent5 12 9" xfId="280"/>
    <cellStyle name="20% - Accent5 12_คกส" xfId="6339"/>
    <cellStyle name="20% - Accent5 13" xfId="281"/>
    <cellStyle name="20% - Accent5 13 2" xfId="282"/>
    <cellStyle name="20% - Accent5 13 2 2" xfId="6340"/>
    <cellStyle name="20% - Accent5 13 2 2 2" xfId="6341"/>
    <cellStyle name="20% - Accent5 13 3" xfId="6342"/>
    <cellStyle name="20% - Accent5 13 3 2" xfId="6343"/>
    <cellStyle name="20% - Accent5 13_คกส" xfId="6344"/>
    <cellStyle name="20% - Accent5 14" xfId="283"/>
    <cellStyle name="20% - Accent5 14 2" xfId="6345"/>
    <cellStyle name="20% - Accent5 14 2 2" xfId="6346"/>
    <cellStyle name="20% - Accent5 14 2 2 2" xfId="6347"/>
    <cellStyle name="20% - Accent5 14 3" xfId="6348"/>
    <cellStyle name="20% - Accent5 14 3 2" xfId="6349"/>
    <cellStyle name="20% - Accent5 14_คกส" xfId="6350"/>
    <cellStyle name="20% - Accent5 15" xfId="284"/>
    <cellStyle name="20% - Accent5 15 2" xfId="285"/>
    <cellStyle name="20% - Accent5 15 2 2" xfId="6351"/>
    <cellStyle name="20% - Accent5 16" xfId="286"/>
    <cellStyle name="20% - Accent5 16 2" xfId="287"/>
    <cellStyle name="20% - Accent5 17" xfId="288"/>
    <cellStyle name="20% - Accent5 18" xfId="289"/>
    <cellStyle name="20% - Accent5 19" xfId="290"/>
    <cellStyle name="20% - Accent5 2" xfId="291"/>
    <cellStyle name="20% - Accent5 2 2" xfId="292"/>
    <cellStyle name="20% - Accent5 2 2 2" xfId="293"/>
    <cellStyle name="20% - Accent5 2 2 2 2" xfId="6352"/>
    <cellStyle name="20% - Accent5 2 2 2 2 2" xfId="6353"/>
    <cellStyle name="20% - Accent5 2 2 2 2 2 2" xfId="6354"/>
    <cellStyle name="20% - Accent5 2 2 2 2 2 2 2" xfId="6355"/>
    <cellStyle name="20% - Accent5 2 2 2 2 2 3" xfId="6356"/>
    <cellStyle name="20% - Accent5 2 2 2 2 3" xfId="6357"/>
    <cellStyle name="20% - Accent5 2 2 2 2 3 2" xfId="6358"/>
    <cellStyle name="20% - Accent5 2 2 2 2 4" xfId="6359"/>
    <cellStyle name="20% - Accent5 2 2 2 2 5" xfId="6360"/>
    <cellStyle name="20% - Accent5 2 2 2 3" xfId="6361"/>
    <cellStyle name="20% - Accent5 2 2 2 3 2" xfId="6362"/>
    <cellStyle name="20% - Accent5 2 2 2 3 2 2" xfId="6363"/>
    <cellStyle name="20% - Accent5 2 2 2 3 3" xfId="6364"/>
    <cellStyle name="20% - Accent5 2 2 2 4" xfId="6365"/>
    <cellStyle name="20% - Accent5 2 2 2 4 2" xfId="6366"/>
    <cellStyle name="20% - Accent5 2 2 2 5" xfId="6367"/>
    <cellStyle name="20% - Accent5 2 2 2 6" xfId="6368"/>
    <cellStyle name="20% - Accent5 2 2 3" xfId="294"/>
    <cellStyle name="20% - Accent5 2 2 3 2" xfId="6369"/>
    <cellStyle name="20% - Accent5 2 2 3 2 2" xfId="6370"/>
    <cellStyle name="20% - Accent5 2 2 3 2 2 2" xfId="6371"/>
    <cellStyle name="20% - Accent5 2 2 3 2 3" xfId="6372"/>
    <cellStyle name="20% - Accent5 2 2 3 3" xfId="6373"/>
    <cellStyle name="20% - Accent5 2 2 3 3 2" xfId="6374"/>
    <cellStyle name="20% - Accent5 2 2 3 4" xfId="6375"/>
    <cellStyle name="20% - Accent5 2 2 4" xfId="295"/>
    <cellStyle name="20% - Accent5 2 2 4 2" xfId="6376"/>
    <cellStyle name="20% - Accent5 2 2 4 2 2" xfId="6377"/>
    <cellStyle name="20% - Accent5 2 2 4 3" xfId="6378"/>
    <cellStyle name="20% - Accent5 2 2 5" xfId="6379"/>
    <cellStyle name="20% - Accent5 2 2 5 2" xfId="6380"/>
    <cellStyle name="20% - Accent5 2 2 6" xfId="6381"/>
    <cellStyle name="20% - Accent5 2 2 7" xfId="6382"/>
    <cellStyle name="20% - Accent5 2 3" xfId="296"/>
    <cellStyle name="20% - Accent5 2 3 2" xfId="6383"/>
    <cellStyle name="20% - Accent5 2 3 2 2" xfId="6384"/>
    <cellStyle name="20% - Accent5 2 3 2 2 2" xfId="6385"/>
    <cellStyle name="20% - Accent5 2 3 2 2 2 2" xfId="6386"/>
    <cellStyle name="20% - Accent5 2 3 2 2 3" xfId="6387"/>
    <cellStyle name="20% - Accent5 2 3 2 3" xfId="6388"/>
    <cellStyle name="20% - Accent5 2 3 2 3 2" xfId="6389"/>
    <cellStyle name="20% - Accent5 2 3 2 4" xfId="6390"/>
    <cellStyle name="20% - Accent5 2 3 2 5" xfId="6391"/>
    <cellStyle name="20% - Accent5 2 3 3" xfId="6392"/>
    <cellStyle name="20% - Accent5 2 3 3 2" xfId="6393"/>
    <cellStyle name="20% - Accent5 2 3 3 2 2" xfId="6394"/>
    <cellStyle name="20% - Accent5 2 3 3 3" xfId="6395"/>
    <cellStyle name="20% - Accent5 2 3 4" xfId="6396"/>
    <cellStyle name="20% - Accent5 2 3 4 2" xfId="6397"/>
    <cellStyle name="20% - Accent5 2 3 5" xfId="6398"/>
    <cellStyle name="20% - Accent5 2 3 6" xfId="6399"/>
    <cellStyle name="20% - Accent5 2 4" xfId="297"/>
    <cellStyle name="20% - Accent5 2 4 2" xfId="6400"/>
    <cellStyle name="20% - Accent5 2 4 2 2" xfId="6401"/>
    <cellStyle name="20% - Accent5 2 4 2 2 2" xfId="6402"/>
    <cellStyle name="20% - Accent5 2 4 2 3" xfId="6403"/>
    <cellStyle name="20% - Accent5 2 4 3" xfId="6404"/>
    <cellStyle name="20% - Accent5 2 4 3 2" xfId="6405"/>
    <cellStyle name="20% - Accent5 2 4 4" xfId="6406"/>
    <cellStyle name="20% - Accent5 2 5" xfId="298"/>
    <cellStyle name="20% - Accent5 2 5 2" xfId="6407"/>
    <cellStyle name="20% - Accent5 2 5 2 2" xfId="6408"/>
    <cellStyle name="20% - Accent5 2 5 3" xfId="6409"/>
    <cellStyle name="20% - Accent5 2 6" xfId="299"/>
    <cellStyle name="20% - Accent5 2 6 2" xfId="6410"/>
    <cellStyle name="20% - Accent5 2 7" xfId="300"/>
    <cellStyle name="20% - Accent5 2 8" xfId="301"/>
    <cellStyle name="20% - Accent5 2 9" xfId="302"/>
    <cellStyle name="20% - Accent5 2_คกส" xfId="6411"/>
    <cellStyle name="20% - Accent5 20" xfId="303"/>
    <cellStyle name="20% - Accent5 21" xfId="304"/>
    <cellStyle name="20% - Accent5 22" xfId="305"/>
    <cellStyle name="20% - Accent5 23" xfId="306"/>
    <cellStyle name="20% - Accent5 24" xfId="307"/>
    <cellStyle name="20% - Accent5 25" xfId="308"/>
    <cellStyle name="20% - Accent5 26" xfId="309"/>
    <cellStyle name="20% - Accent5 27" xfId="310"/>
    <cellStyle name="20% - Accent5 28" xfId="311"/>
    <cellStyle name="20% - Accent5 29" xfId="312"/>
    <cellStyle name="20% - Accent5 3" xfId="313"/>
    <cellStyle name="20% - Accent5 3 2" xfId="314"/>
    <cellStyle name="20% - Accent5 3 2 2" xfId="6412"/>
    <cellStyle name="20% - Accent5 3 2 2 2" xfId="6413"/>
    <cellStyle name="20% - Accent5 3 2 2 2 2" xfId="6414"/>
    <cellStyle name="20% - Accent5 3 2 2 2 2 2" xfId="6415"/>
    <cellStyle name="20% - Accent5 3 2 2 2 3" xfId="6416"/>
    <cellStyle name="20% - Accent5 3 2 2 2 4" xfId="6417"/>
    <cellStyle name="20% - Accent5 3 2 2 3" xfId="6418"/>
    <cellStyle name="20% - Accent5 3 2 2 3 2" xfId="6419"/>
    <cellStyle name="20% - Accent5 3 2 2 4" xfId="6420"/>
    <cellStyle name="20% - Accent5 3 2 2 5" xfId="6421"/>
    <cellStyle name="20% - Accent5 3 2 3" xfId="6422"/>
    <cellStyle name="20% - Accent5 3 2 3 2" xfId="6423"/>
    <cellStyle name="20% - Accent5 3 2 3 2 2" xfId="6424"/>
    <cellStyle name="20% - Accent5 3 2 3 3" xfId="6425"/>
    <cellStyle name="20% - Accent5 3 2 4" xfId="6426"/>
    <cellStyle name="20% - Accent5 3 2 4 2" xfId="6427"/>
    <cellStyle name="20% - Accent5 3 2 5" xfId="6428"/>
    <cellStyle name="20% - Accent5 3 2 6" xfId="6429"/>
    <cellStyle name="20% - Accent5 3 3" xfId="315"/>
    <cellStyle name="20% - Accent5 3 3 2" xfId="6430"/>
    <cellStyle name="20% - Accent5 3 3 2 2" xfId="6431"/>
    <cellStyle name="20% - Accent5 3 3 2 2 2" xfId="6432"/>
    <cellStyle name="20% - Accent5 3 3 2 3" xfId="6433"/>
    <cellStyle name="20% - Accent5 3 3 2 4" xfId="6434"/>
    <cellStyle name="20% - Accent5 3 3 3" xfId="6435"/>
    <cellStyle name="20% - Accent5 3 3 3 2" xfId="6436"/>
    <cellStyle name="20% - Accent5 3 3 4" xfId="6437"/>
    <cellStyle name="20% - Accent5 3 3 5" xfId="6438"/>
    <cellStyle name="20% - Accent5 3 4" xfId="316"/>
    <cellStyle name="20% - Accent5 3 4 2" xfId="6439"/>
    <cellStyle name="20% - Accent5 3 4 2 2" xfId="6440"/>
    <cellStyle name="20% - Accent5 3 4 3" xfId="6441"/>
    <cellStyle name="20% - Accent5 3 5" xfId="6442"/>
    <cellStyle name="20% - Accent5 3 5 2" xfId="6443"/>
    <cellStyle name="20% - Accent5 3 6" xfId="6444"/>
    <cellStyle name="20% - Accent5 3 7" xfId="6445"/>
    <cellStyle name="20% - Accent5 3_คกส" xfId="6446"/>
    <cellStyle name="20% - Accent5 4" xfId="317"/>
    <cellStyle name="20% - Accent5 4 2" xfId="318"/>
    <cellStyle name="20% - Accent5 4 2 2" xfId="6447"/>
    <cellStyle name="20% - Accent5 4 2 2 2" xfId="6448"/>
    <cellStyle name="20% - Accent5 4 2 2 2 2" xfId="6449"/>
    <cellStyle name="20% - Accent5 4 2 2 2 3" xfId="6450"/>
    <cellStyle name="20% - Accent5 4 2 2 3" xfId="6451"/>
    <cellStyle name="20% - Accent5 4 2 2 4" xfId="6452"/>
    <cellStyle name="20% - Accent5 4 2 3" xfId="6453"/>
    <cellStyle name="20% - Accent5 4 2 3 2" xfId="6454"/>
    <cellStyle name="20% - Accent5 4 2 4" xfId="6455"/>
    <cellStyle name="20% - Accent5 4 2 5" xfId="6456"/>
    <cellStyle name="20% - Accent5 4 3" xfId="319"/>
    <cellStyle name="20% - Accent5 4 3 2" xfId="6457"/>
    <cellStyle name="20% - Accent5 4 3 2 2" xfId="6458"/>
    <cellStyle name="20% - Accent5 4 3 2 3" xfId="6459"/>
    <cellStyle name="20% - Accent5 4 3 3" xfId="6460"/>
    <cellStyle name="20% - Accent5 4 3 4" xfId="6461"/>
    <cellStyle name="20% - Accent5 4 4" xfId="320"/>
    <cellStyle name="20% - Accent5 4 4 2" xfId="6462"/>
    <cellStyle name="20% - Accent5 4 5" xfId="6463"/>
    <cellStyle name="20% - Accent5 4 6" xfId="6464"/>
    <cellStyle name="20% - Accent5 4_คกส" xfId="6465"/>
    <cellStyle name="20% - Accent5 5" xfId="321"/>
    <cellStyle name="20% - Accent5 5 2" xfId="322"/>
    <cellStyle name="20% - Accent5 5 2 2" xfId="6466"/>
    <cellStyle name="20% - Accent5 5 2 2 2" xfId="6467"/>
    <cellStyle name="20% - Accent5 5 2 2 2 2" xfId="6468"/>
    <cellStyle name="20% - Accent5 5 2 2 3" xfId="6469"/>
    <cellStyle name="20% - Accent5 5 2 3" xfId="6470"/>
    <cellStyle name="20% - Accent5 5 2 4" xfId="6471"/>
    <cellStyle name="20% - Accent5 5 3" xfId="323"/>
    <cellStyle name="20% - Accent5 5 3 2" xfId="6472"/>
    <cellStyle name="20% - Accent5 5 3 2 2" xfId="6473"/>
    <cellStyle name="20% - Accent5 5 3 3" xfId="6474"/>
    <cellStyle name="20% - Accent5 5 4" xfId="324"/>
    <cellStyle name="20% - Accent5 5 5" xfId="6475"/>
    <cellStyle name="20% - Accent5 5_คกส" xfId="6476"/>
    <cellStyle name="20% - Accent5 6" xfId="325"/>
    <cellStyle name="20% - Accent5 6 2" xfId="326"/>
    <cellStyle name="20% - Accent5 6 2 2" xfId="6477"/>
    <cellStyle name="20% - Accent5 6 2 2 2" xfId="6478"/>
    <cellStyle name="20% - Accent5 6 2 2 3" xfId="6479"/>
    <cellStyle name="20% - Accent5 6 2 3" xfId="6480"/>
    <cellStyle name="20% - Accent5 6 3" xfId="6481"/>
    <cellStyle name="20% - Accent5 6 3 2" xfId="6482"/>
    <cellStyle name="20% - Accent5 6 3 3" xfId="6483"/>
    <cellStyle name="20% - Accent5 6 4" xfId="6484"/>
    <cellStyle name="20% - Accent5 6_คกส" xfId="6485"/>
    <cellStyle name="20% - Accent5 7" xfId="327"/>
    <cellStyle name="20% - Accent5 7 2" xfId="328"/>
    <cellStyle name="20% - Accent5 7 2 2" xfId="6486"/>
    <cellStyle name="20% - Accent5 7 2 2 2" xfId="6487"/>
    <cellStyle name="20% - Accent5 7 2 3" xfId="6488"/>
    <cellStyle name="20% - Accent5 7 3" xfId="6489"/>
    <cellStyle name="20% - Accent5 7 3 2" xfId="6490"/>
    <cellStyle name="20% - Accent5 7 4" xfId="6491"/>
    <cellStyle name="20% - Accent5 7_คกส" xfId="6492"/>
    <cellStyle name="20% - Accent5 8" xfId="329"/>
    <cellStyle name="20% - Accent5 8 2" xfId="330"/>
    <cellStyle name="20% - Accent5 8 2 2" xfId="6493"/>
    <cellStyle name="20% - Accent5 8 2 2 2" xfId="6494"/>
    <cellStyle name="20% - Accent5 8 3" xfId="6495"/>
    <cellStyle name="20% - Accent5 8 3 2" xfId="6496"/>
    <cellStyle name="20% - Accent5 8 4" xfId="6497"/>
    <cellStyle name="20% - Accent5 8_คกส" xfId="6498"/>
    <cellStyle name="20% - Accent5 9" xfId="331"/>
    <cellStyle name="20% - Accent5 9 2" xfId="332"/>
    <cellStyle name="20% - Accent5 9 2 2" xfId="6499"/>
    <cellStyle name="20% - Accent5 9 2 2 2" xfId="6500"/>
    <cellStyle name="20% - Accent5 9 3" xfId="6501"/>
    <cellStyle name="20% - Accent5 9 3 2" xfId="6502"/>
    <cellStyle name="20% - Accent5 9_คกส" xfId="6503"/>
    <cellStyle name="20% - Accent6 1" xfId="333"/>
    <cellStyle name="20% - Accent6 1 2" xfId="334"/>
    <cellStyle name="20% - Accent6 1 2 2" xfId="6504"/>
    <cellStyle name="20% - Accent6 1 2 2 2" xfId="6505"/>
    <cellStyle name="20% - Accent6 1 3" xfId="6506"/>
    <cellStyle name="20% - Accent6 1 3 2" xfId="6507"/>
    <cellStyle name="20% - Accent6 1_คกส" xfId="6508"/>
    <cellStyle name="20% - Accent6 10" xfId="335"/>
    <cellStyle name="20% - Accent6 10 2" xfId="336"/>
    <cellStyle name="20% - Accent6 10 2 2" xfId="6509"/>
    <cellStyle name="20% - Accent6 10 2 2 2" xfId="6510"/>
    <cellStyle name="20% - Accent6 10 3" xfId="6511"/>
    <cellStyle name="20% - Accent6 10 3 2" xfId="6512"/>
    <cellStyle name="20% - Accent6 10_คกส" xfId="6513"/>
    <cellStyle name="20% - Accent6 11" xfId="337"/>
    <cellStyle name="20% - Accent6 11 2" xfId="338"/>
    <cellStyle name="20% - Accent6 11 2 2" xfId="6514"/>
    <cellStyle name="20% - Accent6 11 2 2 2" xfId="6515"/>
    <cellStyle name="20% - Accent6 11 3" xfId="6516"/>
    <cellStyle name="20% - Accent6 11 3 2" xfId="6517"/>
    <cellStyle name="20% - Accent6 11_คกส" xfId="6518"/>
    <cellStyle name="20% - Accent6 12" xfId="339"/>
    <cellStyle name="20% - Accent6 12 2" xfId="340"/>
    <cellStyle name="20% - Accent6 12 2 2" xfId="6519"/>
    <cellStyle name="20% - Accent6 12 2 2 2" xfId="6520"/>
    <cellStyle name="20% - Accent6 12 3" xfId="341"/>
    <cellStyle name="20% - Accent6 12 3 2" xfId="6521"/>
    <cellStyle name="20% - Accent6 12 4" xfId="342"/>
    <cellStyle name="20% - Accent6 12 5" xfId="343"/>
    <cellStyle name="20% - Accent6 12 6" xfId="344"/>
    <cellStyle name="20% - Accent6 12 7" xfId="345"/>
    <cellStyle name="20% - Accent6 12 8" xfId="346"/>
    <cellStyle name="20% - Accent6 12 9" xfId="347"/>
    <cellStyle name="20% - Accent6 12_คกส" xfId="6522"/>
    <cellStyle name="20% - Accent6 13" xfId="348"/>
    <cellStyle name="20% - Accent6 13 2" xfId="349"/>
    <cellStyle name="20% - Accent6 13 2 2" xfId="6523"/>
    <cellStyle name="20% - Accent6 13 2 2 2" xfId="6524"/>
    <cellStyle name="20% - Accent6 13 3" xfId="6525"/>
    <cellStyle name="20% - Accent6 13 3 2" xfId="6526"/>
    <cellStyle name="20% - Accent6 13_คกส" xfId="6527"/>
    <cellStyle name="20% - Accent6 14" xfId="350"/>
    <cellStyle name="20% - Accent6 14 2" xfId="6528"/>
    <cellStyle name="20% - Accent6 14 2 2" xfId="6529"/>
    <cellStyle name="20% - Accent6 14 2 2 2" xfId="6530"/>
    <cellStyle name="20% - Accent6 14 3" xfId="6531"/>
    <cellStyle name="20% - Accent6 14 3 2" xfId="6532"/>
    <cellStyle name="20% - Accent6 14_คกส" xfId="6533"/>
    <cellStyle name="20% - Accent6 15" xfId="351"/>
    <cellStyle name="20% - Accent6 15 2" xfId="352"/>
    <cellStyle name="20% - Accent6 15 2 2" xfId="6534"/>
    <cellStyle name="20% - Accent6 16" xfId="353"/>
    <cellStyle name="20% - Accent6 16 2" xfId="354"/>
    <cellStyle name="20% - Accent6 17" xfId="355"/>
    <cellStyle name="20% - Accent6 18" xfId="356"/>
    <cellStyle name="20% - Accent6 19" xfId="357"/>
    <cellStyle name="20% - Accent6 2" xfId="358"/>
    <cellStyle name="20% - Accent6 2 2" xfId="359"/>
    <cellStyle name="20% - Accent6 2 2 2" xfId="360"/>
    <cellStyle name="20% - Accent6 2 2 2 2" xfId="6535"/>
    <cellStyle name="20% - Accent6 2 2 2 2 2" xfId="6536"/>
    <cellStyle name="20% - Accent6 2 2 2 2 2 2" xfId="6537"/>
    <cellStyle name="20% - Accent6 2 2 2 2 2 2 2" xfId="6538"/>
    <cellStyle name="20% - Accent6 2 2 2 2 2 3" xfId="6539"/>
    <cellStyle name="20% - Accent6 2 2 2 2 3" xfId="6540"/>
    <cellStyle name="20% - Accent6 2 2 2 2 3 2" xfId="6541"/>
    <cellStyle name="20% - Accent6 2 2 2 2 4" xfId="6542"/>
    <cellStyle name="20% - Accent6 2 2 2 2 5" xfId="6543"/>
    <cellStyle name="20% - Accent6 2 2 2 3" xfId="6544"/>
    <cellStyle name="20% - Accent6 2 2 2 3 2" xfId="6545"/>
    <cellStyle name="20% - Accent6 2 2 2 3 2 2" xfId="6546"/>
    <cellStyle name="20% - Accent6 2 2 2 3 3" xfId="6547"/>
    <cellStyle name="20% - Accent6 2 2 2 4" xfId="6548"/>
    <cellStyle name="20% - Accent6 2 2 2 4 2" xfId="6549"/>
    <cellStyle name="20% - Accent6 2 2 2 5" xfId="6550"/>
    <cellStyle name="20% - Accent6 2 2 2 6" xfId="6551"/>
    <cellStyle name="20% - Accent6 2 2 3" xfId="361"/>
    <cellStyle name="20% - Accent6 2 2 3 2" xfId="6552"/>
    <cellStyle name="20% - Accent6 2 2 3 2 2" xfId="6553"/>
    <cellStyle name="20% - Accent6 2 2 3 2 2 2" xfId="6554"/>
    <cellStyle name="20% - Accent6 2 2 3 2 3" xfId="6555"/>
    <cellStyle name="20% - Accent6 2 2 3 3" xfId="6556"/>
    <cellStyle name="20% - Accent6 2 2 3 3 2" xfId="6557"/>
    <cellStyle name="20% - Accent6 2 2 3 4" xfId="6558"/>
    <cellStyle name="20% - Accent6 2 2 4" xfId="362"/>
    <cellStyle name="20% - Accent6 2 2 4 2" xfId="6559"/>
    <cellStyle name="20% - Accent6 2 2 4 2 2" xfId="6560"/>
    <cellStyle name="20% - Accent6 2 2 4 3" xfId="6561"/>
    <cellStyle name="20% - Accent6 2 2 5" xfId="6562"/>
    <cellStyle name="20% - Accent6 2 2 5 2" xfId="6563"/>
    <cellStyle name="20% - Accent6 2 2 6" xfId="6564"/>
    <cellStyle name="20% - Accent6 2 2 7" xfId="6565"/>
    <cellStyle name="20% - Accent6 2 3" xfId="363"/>
    <cellStyle name="20% - Accent6 2 3 2" xfId="6566"/>
    <cellStyle name="20% - Accent6 2 3 2 2" xfId="6567"/>
    <cellStyle name="20% - Accent6 2 3 2 2 2" xfId="6568"/>
    <cellStyle name="20% - Accent6 2 3 2 2 2 2" xfId="6569"/>
    <cellStyle name="20% - Accent6 2 3 2 2 3" xfId="6570"/>
    <cellStyle name="20% - Accent6 2 3 2 3" xfId="6571"/>
    <cellStyle name="20% - Accent6 2 3 2 3 2" xfId="6572"/>
    <cellStyle name="20% - Accent6 2 3 2 4" xfId="6573"/>
    <cellStyle name="20% - Accent6 2 3 2 5" xfId="6574"/>
    <cellStyle name="20% - Accent6 2 3 3" xfId="6575"/>
    <cellStyle name="20% - Accent6 2 3 3 2" xfId="6576"/>
    <cellStyle name="20% - Accent6 2 3 3 2 2" xfId="6577"/>
    <cellStyle name="20% - Accent6 2 3 3 3" xfId="6578"/>
    <cellStyle name="20% - Accent6 2 3 4" xfId="6579"/>
    <cellStyle name="20% - Accent6 2 3 4 2" xfId="6580"/>
    <cellStyle name="20% - Accent6 2 3 5" xfId="6581"/>
    <cellStyle name="20% - Accent6 2 3 6" xfId="6582"/>
    <cellStyle name="20% - Accent6 2 4" xfId="364"/>
    <cellStyle name="20% - Accent6 2 4 2" xfId="6583"/>
    <cellStyle name="20% - Accent6 2 4 2 2" xfId="6584"/>
    <cellStyle name="20% - Accent6 2 4 2 2 2" xfId="6585"/>
    <cellStyle name="20% - Accent6 2 4 2 3" xfId="6586"/>
    <cellStyle name="20% - Accent6 2 4 3" xfId="6587"/>
    <cellStyle name="20% - Accent6 2 4 3 2" xfId="6588"/>
    <cellStyle name="20% - Accent6 2 4 4" xfId="6589"/>
    <cellStyle name="20% - Accent6 2 5" xfId="365"/>
    <cellStyle name="20% - Accent6 2 5 2" xfId="6590"/>
    <cellStyle name="20% - Accent6 2 5 2 2" xfId="6591"/>
    <cellStyle name="20% - Accent6 2 5 3" xfId="6592"/>
    <cellStyle name="20% - Accent6 2 6" xfId="366"/>
    <cellStyle name="20% - Accent6 2 6 2" xfId="6593"/>
    <cellStyle name="20% - Accent6 2 7" xfId="367"/>
    <cellStyle name="20% - Accent6 2 8" xfId="368"/>
    <cellStyle name="20% - Accent6 2 9" xfId="369"/>
    <cellStyle name="20% - Accent6 2_คกส" xfId="6594"/>
    <cellStyle name="20% - Accent6 20" xfId="370"/>
    <cellStyle name="20% - Accent6 21" xfId="371"/>
    <cellStyle name="20% - Accent6 22" xfId="372"/>
    <cellStyle name="20% - Accent6 23" xfId="373"/>
    <cellStyle name="20% - Accent6 24" xfId="374"/>
    <cellStyle name="20% - Accent6 25" xfId="375"/>
    <cellStyle name="20% - Accent6 26" xfId="376"/>
    <cellStyle name="20% - Accent6 27" xfId="377"/>
    <cellStyle name="20% - Accent6 28" xfId="378"/>
    <cellStyle name="20% - Accent6 29" xfId="379"/>
    <cellStyle name="20% - Accent6 3" xfId="380"/>
    <cellStyle name="20% - Accent6 3 2" xfId="381"/>
    <cellStyle name="20% - Accent6 3 2 2" xfId="6595"/>
    <cellStyle name="20% - Accent6 3 2 2 2" xfId="6596"/>
    <cellStyle name="20% - Accent6 3 2 2 2 2" xfId="6597"/>
    <cellStyle name="20% - Accent6 3 2 2 2 2 2" xfId="6598"/>
    <cellStyle name="20% - Accent6 3 2 2 2 3" xfId="6599"/>
    <cellStyle name="20% - Accent6 3 2 2 2 4" xfId="6600"/>
    <cellStyle name="20% - Accent6 3 2 2 3" xfId="6601"/>
    <cellStyle name="20% - Accent6 3 2 2 3 2" xfId="6602"/>
    <cellStyle name="20% - Accent6 3 2 2 4" xfId="6603"/>
    <cellStyle name="20% - Accent6 3 2 2 5" xfId="6604"/>
    <cellStyle name="20% - Accent6 3 2 3" xfId="6605"/>
    <cellStyle name="20% - Accent6 3 2 3 2" xfId="6606"/>
    <cellStyle name="20% - Accent6 3 2 3 2 2" xfId="6607"/>
    <cellStyle name="20% - Accent6 3 2 3 3" xfId="6608"/>
    <cellStyle name="20% - Accent6 3 2 4" xfId="6609"/>
    <cellStyle name="20% - Accent6 3 2 4 2" xfId="6610"/>
    <cellStyle name="20% - Accent6 3 2 5" xfId="6611"/>
    <cellStyle name="20% - Accent6 3 2 6" xfId="6612"/>
    <cellStyle name="20% - Accent6 3 3" xfId="382"/>
    <cellStyle name="20% - Accent6 3 3 2" xfId="6613"/>
    <cellStyle name="20% - Accent6 3 3 2 2" xfId="6614"/>
    <cellStyle name="20% - Accent6 3 3 2 2 2" xfId="6615"/>
    <cellStyle name="20% - Accent6 3 3 2 3" xfId="6616"/>
    <cellStyle name="20% - Accent6 3 3 2 4" xfId="6617"/>
    <cellStyle name="20% - Accent6 3 3 3" xfId="6618"/>
    <cellStyle name="20% - Accent6 3 3 3 2" xfId="6619"/>
    <cellStyle name="20% - Accent6 3 3 4" xfId="6620"/>
    <cellStyle name="20% - Accent6 3 3 5" xfId="6621"/>
    <cellStyle name="20% - Accent6 3 4" xfId="383"/>
    <cellStyle name="20% - Accent6 3 4 2" xfId="6622"/>
    <cellStyle name="20% - Accent6 3 4 2 2" xfId="6623"/>
    <cellStyle name="20% - Accent6 3 4 3" xfId="6624"/>
    <cellStyle name="20% - Accent6 3 5" xfId="6625"/>
    <cellStyle name="20% - Accent6 3 5 2" xfId="6626"/>
    <cellStyle name="20% - Accent6 3 6" xfId="6627"/>
    <cellStyle name="20% - Accent6 3 7" xfId="6628"/>
    <cellStyle name="20% - Accent6 3_คกส" xfId="6629"/>
    <cellStyle name="20% - Accent6 4" xfId="384"/>
    <cellStyle name="20% - Accent6 4 2" xfId="385"/>
    <cellStyle name="20% - Accent6 4 2 2" xfId="6630"/>
    <cellStyle name="20% - Accent6 4 2 2 2" xfId="6631"/>
    <cellStyle name="20% - Accent6 4 2 2 2 2" xfId="6632"/>
    <cellStyle name="20% - Accent6 4 2 2 2 3" xfId="6633"/>
    <cellStyle name="20% - Accent6 4 2 2 3" xfId="6634"/>
    <cellStyle name="20% - Accent6 4 2 2 4" xfId="6635"/>
    <cellStyle name="20% - Accent6 4 2 3" xfId="6636"/>
    <cellStyle name="20% - Accent6 4 2 3 2" xfId="6637"/>
    <cellStyle name="20% - Accent6 4 2 4" xfId="6638"/>
    <cellStyle name="20% - Accent6 4 2 5" xfId="6639"/>
    <cellStyle name="20% - Accent6 4 3" xfId="386"/>
    <cellStyle name="20% - Accent6 4 3 2" xfId="6640"/>
    <cellStyle name="20% - Accent6 4 3 2 2" xfId="6641"/>
    <cellStyle name="20% - Accent6 4 3 2 3" xfId="6642"/>
    <cellStyle name="20% - Accent6 4 3 3" xfId="6643"/>
    <cellStyle name="20% - Accent6 4 3 4" xfId="6644"/>
    <cellStyle name="20% - Accent6 4 4" xfId="387"/>
    <cellStyle name="20% - Accent6 4 4 2" xfId="6645"/>
    <cellStyle name="20% - Accent6 4 5" xfId="6646"/>
    <cellStyle name="20% - Accent6 4 6" xfId="6647"/>
    <cellStyle name="20% - Accent6 4_คกส" xfId="6648"/>
    <cellStyle name="20% - Accent6 5" xfId="388"/>
    <cellStyle name="20% - Accent6 5 2" xfId="389"/>
    <cellStyle name="20% - Accent6 5 2 2" xfId="6649"/>
    <cellStyle name="20% - Accent6 5 2 2 2" xfId="6650"/>
    <cellStyle name="20% - Accent6 5 2 2 2 2" xfId="6651"/>
    <cellStyle name="20% - Accent6 5 2 2 3" xfId="6652"/>
    <cellStyle name="20% - Accent6 5 2 3" xfId="6653"/>
    <cellStyle name="20% - Accent6 5 2 4" xfId="6654"/>
    <cellStyle name="20% - Accent6 5 3" xfId="390"/>
    <cellStyle name="20% - Accent6 5 3 2" xfId="6655"/>
    <cellStyle name="20% - Accent6 5 3 2 2" xfId="6656"/>
    <cellStyle name="20% - Accent6 5 3 3" xfId="6657"/>
    <cellStyle name="20% - Accent6 5 4" xfId="391"/>
    <cellStyle name="20% - Accent6 5 5" xfId="6658"/>
    <cellStyle name="20% - Accent6 5_คกส" xfId="6659"/>
    <cellStyle name="20% - Accent6 6" xfId="392"/>
    <cellStyle name="20% - Accent6 6 2" xfId="393"/>
    <cellStyle name="20% - Accent6 6 2 2" xfId="6660"/>
    <cellStyle name="20% - Accent6 6 2 2 2" xfId="6661"/>
    <cellStyle name="20% - Accent6 6 2 2 3" xfId="6662"/>
    <cellStyle name="20% - Accent6 6 2 3" xfId="6663"/>
    <cellStyle name="20% - Accent6 6 3" xfId="6664"/>
    <cellStyle name="20% - Accent6 6 3 2" xfId="6665"/>
    <cellStyle name="20% - Accent6 6 3 3" xfId="6666"/>
    <cellStyle name="20% - Accent6 6 4" xfId="6667"/>
    <cellStyle name="20% - Accent6 6_คกส" xfId="6668"/>
    <cellStyle name="20% - Accent6 7" xfId="394"/>
    <cellStyle name="20% - Accent6 7 2" xfId="395"/>
    <cellStyle name="20% - Accent6 7 2 2" xfId="6669"/>
    <cellStyle name="20% - Accent6 7 2 2 2" xfId="6670"/>
    <cellStyle name="20% - Accent6 7 2 3" xfId="6671"/>
    <cellStyle name="20% - Accent6 7 3" xfId="6672"/>
    <cellStyle name="20% - Accent6 7 3 2" xfId="6673"/>
    <cellStyle name="20% - Accent6 7 4" xfId="6674"/>
    <cellStyle name="20% - Accent6 7_คกส" xfId="6675"/>
    <cellStyle name="20% - Accent6 8" xfId="396"/>
    <cellStyle name="20% - Accent6 8 2" xfId="397"/>
    <cellStyle name="20% - Accent6 8 2 2" xfId="6676"/>
    <cellStyle name="20% - Accent6 8 2 2 2" xfId="6677"/>
    <cellStyle name="20% - Accent6 8 3" xfId="6678"/>
    <cellStyle name="20% - Accent6 8 3 2" xfId="6679"/>
    <cellStyle name="20% - Accent6 8 4" xfId="6680"/>
    <cellStyle name="20% - Accent6 8_คกส" xfId="6681"/>
    <cellStyle name="20% - Accent6 9" xfId="398"/>
    <cellStyle name="20% - Accent6 9 2" xfId="399"/>
    <cellStyle name="20% - Accent6 9 2 2" xfId="6682"/>
    <cellStyle name="20% - Accent6 9 2 2 2" xfId="6683"/>
    <cellStyle name="20% - Accent6 9 3" xfId="6684"/>
    <cellStyle name="20% - Accent6 9 3 2" xfId="6685"/>
    <cellStyle name="20% - Accent6 9_คกส" xfId="6686"/>
    <cellStyle name="20% - ส่วนที่ถูกเน้น1 10" xfId="400"/>
    <cellStyle name="20% - ส่วนที่ถูกเน้น1 11" xfId="401"/>
    <cellStyle name="20% - ส่วนที่ถูกเน้น1 12" xfId="402"/>
    <cellStyle name="20% - ส่วนที่ถูกเน้น1 13" xfId="403"/>
    <cellStyle name="20% - ส่วนที่ถูกเน้น1 14" xfId="404"/>
    <cellStyle name="20% - ส่วนที่ถูกเน้น1 15" xfId="405"/>
    <cellStyle name="20% - ส่วนที่ถูกเน้น1 16" xfId="406"/>
    <cellStyle name="20% - ส่วนที่ถูกเน้น1 17" xfId="407"/>
    <cellStyle name="20% - ส่วนที่ถูกเน้น1 18" xfId="408"/>
    <cellStyle name="20% - ส่วนที่ถูกเน้น1 19" xfId="409"/>
    <cellStyle name="20% - ส่วนที่ถูกเน้น1 2" xfId="410"/>
    <cellStyle name="20% - ส่วนที่ถูกเน้น1 2 2" xfId="411"/>
    <cellStyle name="20% - ส่วนที่ถูกเน้น1 2 2 2" xfId="6687"/>
    <cellStyle name="20% - ส่วนที่ถูกเน้น1 2 2 2 2" xfId="6688"/>
    <cellStyle name="20% - ส่วนที่ถูกเน้น1 2 3" xfId="412"/>
    <cellStyle name="20% - ส่วนที่ถูกเน้น1 2 3 2" xfId="6689"/>
    <cellStyle name="20% - ส่วนที่ถูกเน้น1 2 4" xfId="413"/>
    <cellStyle name="20% - ส่วนที่ถูกเน้น1 2_คกส" xfId="6690"/>
    <cellStyle name="20% - ส่วนที่ถูกเน้น1 20" xfId="414"/>
    <cellStyle name="20% - ส่วนที่ถูกเน้น1 21" xfId="415"/>
    <cellStyle name="20% - ส่วนที่ถูกเน้น1 22" xfId="416"/>
    <cellStyle name="20% - ส่วนที่ถูกเน้น1 23" xfId="417"/>
    <cellStyle name="20% - ส่วนที่ถูกเน้น1 24" xfId="418"/>
    <cellStyle name="20% - ส่วนที่ถูกเน้น1 25" xfId="419"/>
    <cellStyle name="20% - ส่วนที่ถูกเน้น1 26" xfId="420"/>
    <cellStyle name="20% - ส่วนที่ถูกเน้น1 27" xfId="421"/>
    <cellStyle name="20% - ส่วนที่ถูกเน้น1 28" xfId="422"/>
    <cellStyle name="20% - ส่วนที่ถูกเน้น1 29" xfId="423"/>
    <cellStyle name="20% - ส่วนที่ถูกเน้น1 3" xfId="424"/>
    <cellStyle name="20% - ส่วนที่ถูกเน้น1 3 2" xfId="425"/>
    <cellStyle name="20% - ส่วนที่ถูกเน้น1 3 2 2" xfId="6691"/>
    <cellStyle name="20% - ส่วนที่ถูกเน้น1 3 2 2 2" xfId="6692"/>
    <cellStyle name="20% - ส่วนที่ถูกเน้น1 3 2 3" xfId="6693"/>
    <cellStyle name="20% - ส่วนที่ถูกเน้น1 3 3" xfId="426"/>
    <cellStyle name="20% - ส่วนที่ถูกเน้น1 3 4" xfId="427"/>
    <cellStyle name="20% - ส่วนที่ถูกเน้น1 30" xfId="428"/>
    <cellStyle name="20% - ส่วนที่ถูกเน้น1 4" xfId="429"/>
    <cellStyle name="20% - ส่วนที่ถูกเน้น1 4 2" xfId="430"/>
    <cellStyle name="20% - ส่วนที่ถูกเน้น1 4 2 2" xfId="6694"/>
    <cellStyle name="20% - ส่วนที่ถูกเน้น1 4 3" xfId="431"/>
    <cellStyle name="20% - ส่วนที่ถูกเน้น1 4 4" xfId="432"/>
    <cellStyle name="20% - ส่วนที่ถูกเน้น1 5" xfId="433"/>
    <cellStyle name="20% - ส่วนที่ถูกเน้น1 5 2" xfId="434"/>
    <cellStyle name="20% - ส่วนที่ถูกเน้น1 5 3" xfId="435"/>
    <cellStyle name="20% - ส่วนที่ถูกเน้น1 5 4" xfId="436"/>
    <cellStyle name="20% - ส่วนที่ถูกเน้น1 6" xfId="437"/>
    <cellStyle name="20% - ส่วนที่ถูกเน้น1 6 2" xfId="438"/>
    <cellStyle name="20% - ส่วนที่ถูกเน้น1 6 3" xfId="439"/>
    <cellStyle name="20% - ส่วนที่ถูกเน้น1 6 4" xfId="440"/>
    <cellStyle name="20% - ส่วนที่ถูกเน้น1 7" xfId="441"/>
    <cellStyle name="20% - ส่วนที่ถูกเน้น1 7 2" xfId="442"/>
    <cellStyle name="20% - ส่วนที่ถูกเน้น1 7 3" xfId="443"/>
    <cellStyle name="20% - ส่วนที่ถูกเน้น1 7 4" xfId="444"/>
    <cellStyle name="20% - ส่วนที่ถูกเน้น1 8" xfId="445"/>
    <cellStyle name="20% - ส่วนที่ถูกเน้น1 8 2" xfId="446"/>
    <cellStyle name="20% - ส่วนที่ถูกเน้น1 8 3" xfId="447"/>
    <cellStyle name="20% - ส่วนที่ถูกเน้น1 8 4" xfId="448"/>
    <cellStyle name="20% - ส่วนที่ถูกเน้น1 9" xfId="449"/>
    <cellStyle name="20% - ส่วนที่ถูกเน้น1 9 2" xfId="450"/>
    <cellStyle name="20% - ส่วนที่ถูกเน้น1 9 3" xfId="451"/>
    <cellStyle name="20% - ส่วนที่ถูกเน้น1 9 4" xfId="452"/>
    <cellStyle name="20% - ส่วนที่ถูกเน้น2 10" xfId="453"/>
    <cellStyle name="20% - ส่วนที่ถูกเน้น2 11" xfId="454"/>
    <cellStyle name="20% - ส่วนที่ถูกเน้น2 12" xfId="455"/>
    <cellStyle name="20% - ส่วนที่ถูกเน้น2 13" xfId="456"/>
    <cellStyle name="20% - ส่วนที่ถูกเน้น2 14" xfId="457"/>
    <cellStyle name="20% - ส่วนที่ถูกเน้น2 15" xfId="458"/>
    <cellStyle name="20% - ส่วนที่ถูกเน้น2 16" xfId="459"/>
    <cellStyle name="20% - ส่วนที่ถูกเน้น2 17" xfId="460"/>
    <cellStyle name="20% - ส่วนที่ถูกเน้น2 18" xfId="461"/>
    <cellStyle name="20% - ส่วนที่ถูกเน้น2 19" xfId="462"/>
    <cellStyle name="20% - ส่วนที่ถูกเน้น2 2" xfId="463"/>
    <cellStyle name="20% - ส่วนที่ถูกเน้น2 2 2" xfId="464"/>
    <cellStyle name="20% - ส่วนที่ถูกเน้น2 2 3" xfId="465"/>
    <cellStyle name="20% - ส่วนที่ถูกเน้น2 2 3 2" xfId="6695"/>
    <cellStyle name="20% - ส่วนที่ถูกเน้น2 2 4" xfId="466"/>
    <cellStyle name="20% - ส่วนที่ถูกเน้น2 2_คกส" xfId="6696"/>
    <cellStyle name="20% - ส่วนที่ถูกเน้น2 20" xfId="467"/>
    <cellStyle name="20% - ส่วนที่ถูกเน้น2 21" xfId="468"/>
    <cellStyle name="20% - ส่วนที่ถูกเน้น2 22" xfId="469"/>
    <cellStyle name="20% - ส่วนที่ถูกเน้น2 23" xfId="470"/>
    <cellStyle name="20% - ส่วนที่ถูกเน้น2 24" xfId="471"/>
    <cellStyle name="20% - ส่วนที่ถูกเน้น2 25" xfId="472"/>
    <cellStyle name="20% - ส่วนที่ถูกเน้น2 26" xfId="473"/>
    <cellStyle name="20% - ส่วนที่ถูกเน้น2 27" xfId="474"/>
    <cellStyle name="20% - ส่วนที่ถูกเน้น2 28" xfId="475"/>
    <cellStyle name="20% - ส่วนที่ถูกเน้น2 29" xfId="476"/>
    <cellStyle name="20% - ส่วนที่ถูกเน้น2 3" xfId="477"/>
    <cellStyle name="20% - ส่วนที่ถูกเน้น2 3 2" xfId="478"/>
    <cellStyle name="20% - ส่วนที่ถูกเน้น2 3 2 2" xfId="6697"/>
    <cellStyle name="20% - ส่วนที่ถูกเน้น2 3 2 2 2" xfId="6698"/>
    <cellStyle name="20% - ส่วนที่ถูกเน้น2 3 2 3" xfId="6699"/>
    <cellStyle name="20% - ส่วนที่ถูกเน้น2 3 3" xfId="479"/>
    <cellStyle name="20% - ส่วนที่ถูกเน้น2 3 4" xfId="480"/>
    <cellStyle name="20% - ส่วนที่ถูกเน้น2 30" xfId="481"/>
    <cellStyle name="20% - ส่วนที่ถูกเน้น2 4" xfId="482"/>
    <cellStyle name="20% - ส่วนที่ถูกเน้น2 4 2" xfId="483"/>
    <cellStyle name="20% - ส่วนที่ถูกเน้น2 4 2 2" xfId="6700"/>
    <cellStyle name="20% - ส่วนที่ถูกเน้น2 4 3" xfId="484"/>
    <cellStyle name="20% - ส่วนที่ถูกเน้น2 4 4" xfId="485"/>
    <cellStyle name="20% - ส่วนที่ถูกเน้น2 5" xfId="486"/>
    <cellStyle name="20% - ส่วนที่ถูกเน้น2 5 2" xfId="487"/>
    <cellStyle name="20% - ส่วนที่ถูกเน้น2 5 3" xfId="488"/>
    <cellStyle name="20% - ส่วนที่ถูกเน้น2 5 4" xfId="489"/>
    <cellStyle name="20% - ส่วนที่ถูกเน้น2 6" xfId="490"/>
    <cellStyle name="20% - ส่วนที่ถูกเน้น2 6 2" xfId="491"/>
    <cellStyle name="20% - ส่วนที่ถูกเน้น2 6 3" xfId="492"/>
    <cellStyle name="20% - ส่วนที่ถูกเน้น2 6 4" xfId="493"/>
    <cellStyle name="20% - ส่วนที่ถูกเน้น2 7" xfId="494"/>
    <cellStyle name="20% - ส่วนที่ถูกเน้น2 7 2" xfId="495"/>
    <cellStyle name="20% - ส่วนที่ถูกเน้น2 7 3" xfId="496"/>
    <cellStyle name="20% - ส่วนที่ถูกเน้น2 7 4" xfId="497"/>
    <cellStyle name="20% - ส่วนที่ถูกเน้น2 8" xfId="498"/>
    <cellStyle name="20% - ส่วนที่ถูกเน้น2 8 2" xfId="499"/>
    <cellStyle name="20% - ส่วนที่ถูกเน้น2 8 3" xfId="500"/>
    <cellStyle name="20% - ส่วนที่ถูกเน้น2 8 4" xfId="501"/>
    <cellStyle name="20% - ส่วนที่ถูกเน้น2 9" xfId="502"/>
    <cellStyle name="20% - ส่วนที่ถูกเน้น2 9 2" xfId="503"/>
    <cellStyle name="20% - ส่วนที่ถูกเน้น2 9 3" xfId="504"/>
    <cellStyle name="20% - ส่วนที่ถูกเน้น2 9 4" xfId="505"/>
    <cellStyle name="20% - ส่วนที่ถูกเน้น3 10" xfId="506"/>
    <cellStyle name="20% - ส่วนที่ถูกเน้น3 11" xfId="507"/>
    <cellStyle name="20% - ส่วนที่ถูกเน้น3 12" xfId="508"/>
    <cellStyle name="20% - ส่วนที่ถูกเน้น3 13" xfId="509"/>
    <cellStyle name="20% - ส่วนที่ถูกเน้น3 14" xfId="510"/>
    <cellStyle name="20% - ส่วนที่ถูกเน้น3 15" xfId="511"/>
    <cellStyle name="20% - ส่วนที่ถูกเน้น3 16" xfId="512"/>
    <cellStyle name="20% - ส่วนที่ถูกเน้น3 17" xfId="513"/>
    <cellStyle name="20% - ส่วนที่ถูกเน้น3 18" xfId="514"/>
    <cellStyle name="20% - ส่วนที่ถูกเน้น3 19" xfId="515"/>
    <cellStyle name="20% - ส่วนที่ถูกเน้น3 2" xfId="516"/>
    <cellStyle name="20% - ส่วนที่ถูกเน้น3 2 2" xfId="517"/>
    <cellStyle name="20% - ส่วนที่ถูกเน้น3 2 3" xfId="518"/>
    <cellStyle name="20% - ส่วนที่ถูกเน้น3 2 3 2" xfId="6701"/>
    <cellStyle name="20% - ส่วนที่ถูกเน้น3 2 4" xfId="519"/>
    <cellStyle name="20% - ส่วนที่ถูกเน้น3 2_คกส" xfId="6702"/>
    <cellStyle name="20% - ส่วนที่ถูกเน้น3 20" xfId="520"/>
    <cellStyle name="20% - ส่วนที่ถูกเน้น3 21" xfId="521"/>
    <cellStyle name="20% - ส่วนที่ถูกเน้น3 22" xfId="522"/>
    <cellStyle name="20% - ส่วนที่ถูกเน้น3 23" xfId="523"/>
    <cellStyle name="20% - ส่วนที่ถูกเน้น3 24" xfId="524"/>
    <cellStyle name="20% - ส่วนที่ถูกเน้น3 25" xfId="525"/>
    <cellStyle name="20% - ส่วนที่ถูกเน้น3 26" xfId="526"/>
    <cellStyle name="20% - ส่วนที่ถูกเน้น3 27" xfId="527"/>
    <cellStyle name="20% - ส่วนที่ถูกเน้น3 28" xfId="528"/>
    <cellStyle name="20% - ส่วนที่ถูกเน้น3 29" xfId="529"/>
    <cellStyle name="20% - ส่วนที่ถูกเน้น3 3" xfId="530"/>
    <cellStyle name="20% - ส่วนที่ถูกเน้น3 3 2" xfId="531"/>
    <cellStyle name="20% - ส่วนที่ถูกเน้น3 3 2 2" xfId="6703"/>
    <cellStyle name="20% - ส่วนที่ถูกเน้น3 3 2 2 2" xfId="6704"/>
    <cellStyle name="20% - ส่วนที่ถูกเน้น3 3 2 3" xfId="6705"/>
    <cellStyle name="20% - ส่วนที่ถูกเน้น3 3 3" xfId="532"/>
    <cellStyle name="20% - ส่วนที่ถูกเน้น3 3 4" xfId="533"/>
    <cellStyle name="20% - ส่วนที่ถูกเน้น3 30" xfId="534"/>
    <cellStyle name="20% - ส่วนที่ถูกเน้น3 4" xfId="535"/>
    <cellStyle name="20% - ส่วนที่ถูกเน้น3 4 2" xfId="536"/>
    <cellStyle name="20% - ส่วนที่ถูกเน้น3 4 2 2" xfId="6706"/>
    <cellStyle name="20% - ส่วนที่ถูกเน้น3 4 3" xfId="537"/>
    <cellStyle name="20% - ส่วนที่ถูกเน้น3 4 4" xfId="538"/>
    <cellStyle name="20% - ส่วนที่ถูกเน้น3 5" xfId="539"/>
    <cellStyle name="20% - ส่วนที่ถูกเน้น3 5 2" xfId="540"/>
    <cellStyle name="20% - ส่วนที่ถูกเน้น3 5 3" xfId="541"/>
    <cellStyle name="20% - ส่วนที่ถูกเน้น3 5 4" xfId="542"/>
    <cellStyle name="20% - ส่วนที่ถูกเน้น3 6" xfId="543"/>
    <cellStyle name="20% - ส่วนที่ถูกเน้น3 6 2" xfId="544"/>
    <cellStyle name="20% - ส่วนที่ถูกเน้น3 6 3" xfId="545"/>
    <cellStyle name="20% - ส่วนที่ถูกเน้น3 6 4" xfId="546"/>
    <cellStyle name="20% - ส่วนที่ถูกเน้น3 7" xfId="547"/>
    <cellStyle name="20% - ส่วนที่ถูกเน้น3 7 2" xfId="548"/>
    <cellStyle name="20% - ส่วนที่ถูกเน้น3 7 3" xfId="549"/>
    <cellStyle name="20% - ส่วนที่ถูกเน้น3 7 4" xfId="550"/>
    <cellStyle name="20% - ส่วนที่ถูกเน้น3 8" xfId="551"/>
    <cellStyle name="20% - ส่วนที่ถูกเน้น3 8 2" xfId="552"/>
    <cellStyle name="20% - ส่วนที่ถูกเน้น3 8 3" xfId="553"/>
    <cellStyle name="20% - ส่วนที่ถูกเน้น3 8 4" xfId="554"/>
    <cellStyle name="20% - ส่วนที่ถูกเน้น3 9" xfId="555"/>
    <cellStyle name="20% - ส่วนที่ถูกเน้น3 9 2" xfId="556"/>
    <cellStyle name="20% - ส่วนที่ถูกเน้น3 9 3" xfId="557"/>
    <cellStyle name="20% - ส่วนที่ถูกเน้น3 9 4" xfId="558"/>
    <cellStyle name="20% - ส่วนที่ถูกเน้น4 10" xfId="559"/>
    <cellStyle name="20% - ส่วนที่ถูกเน้น4 11" xfId="560"/>
    <cellStyle name="20% - ส่วนที่ถูกเน้น4 12" xfId="561"/>
    <cellStyle name="20% - ส่วนที่ถูกเน้น4 13" xfId="562"/>
    <cellStyle name="20% - ส่วนที่ถูกเน้น4 14" xfId="563"/>
    <cellStyle name="20% - ส่วนที่ถูกเน้น4 15" xfId="564"/>
    <cellStyle name="20% - ส่วนที่ถูกเน้น4 16" xfId="565"/>
    <cellStyle name="20% - ส่วนที่ถูกเน้น4 17" xfId="566"/>
    <cellStyle name="20% - ส่วนที่ถูกเน้น4 18" xfId="567"/>
    <cellStyle name="20% - ส่วนที่ถูกเน้น4 19" xfId="568"/>
    <cellStyle name="20% - ส่วนที่ถูกเน้น4 2" xfId="569"/>
    <cellStyle name="20% - ส่วนที่ถูกเน้น4 2 2" xfId="570"/>
    <cellStyle name="20% - ส่วนที่ถูกเน้น4 2 2 2" xfId="6707"/>
    <cellStyle name="20% - ส่วนที่ถูกเน้น4 2 2 2 2" xfId="6708"/>
    <cellStyle name="20% - ส่วนที่ถูกเน้น4 2 3" xfId="571"/>
    <cellStyle name="20% - ส่วนที่ถูกเน้น4 2 3 2" xfId="6709"/>
    <cellStyle name="20% - ส่วนที่ถูกเน้น4 2 4" xfId="572"/>
    <cellStyle name="20% - ส่วนที่ถูกเน้น4 2_คกส" xfId="6710"/>
    <cellStyle name="20% - ส่วนที่ถูกเน้น4 20" xfId="573"/>
    <cellStyle name="20% - ส่วนที่ถูกเน้น4 21" xfId="574"/>
    <cellStyle name="20% - ส่วนที่ถูกเน้น4 22" xfId="575"/>
    <cellStyle name="20% - ส่วนที่ถูกเน้น4 23" xfId="576"/>
    <cellStyle name="20% - ส่วนที่ถูกเน้น4 24" xfId="577"/>
    <cellStyle name="20% - ส่วนที่ถูกเน้น4 25" xfId="578"/>
    <cellStyle name="20% - ส่วนที่ถูกเน้น4 26" xfId="579"/>
    <cellStyle name="20% - ส่วนที่ถูกเน้น4 27" xfId="580"/>
    <cellStyle name="20% - ส่วนที่ถูกเน้น4 28" xfId="581"/>
    <cellStyle name="20% - ส่วนที่ถูกเน้น4 29" xfId="582"/>
    <cellStyle name="20% - ส่วนที่ถูกเน้น4 3" xfId="583"/>
    <cellStyle name="20% - ส่วนที่ถูกเน้น4 3 2" xfId="584"/>
    <cellStyle name="20% - ส่วนที่ถูกเน้น4 3 2 2" xfId="6711"/>
    <cellStyle name="20% - ส่วนที่ถูกเน้น4 3 2 2 2" xfId="6712"/>
    <cellStyle name="20% - ส่วนที่ถูกเน้น4 3 2 3" xfId="6713"/>
    <cellStyle name="20% - ส่วนที่ถูกเน้น4 3 3" xfId="585"/>
    <cellStyle name="20% - ส่วนที่ถูกเน้น4 3 4" xfId="586"/>
    <cellStyle name="20% - ส่วนที่ถูกเน้น4 30" xfId="587"/>
    <cellStyle name="20% - ส่วนที่ถูกเน้น4 4" xfId="588"/>
    <cellStyle name="20% - ส่วนที่ถูกเน้น4 4 2" xfId="589"/>
    <cellStyle name="20% - ส่วนที่ถูกเน้น4 4 2 2" xfId="6714"/>
    <cellStyle name="20% - ส่วนที่ถูกเน้น4 4 3" xfId="590"/>
    <cellStyle name="20% - ส่วนที่ถูกเน้น4 4 4" xfId="591"/>
    <cellStyle name="20% - ส่วนที่ถูกเน้น4 5" xfId="592"/>
    <cellStyle name="20% - ส่วนที่ถูกเน้น4 5 2" xfId="593"/>
    <cellStyle name="20% - ส่วนที่ถูกเน้น4 5 3" xfId="594"/>
    <cellStyle name="20% - ส่วนที่ถูกเน้น4 5 4" xfId="595"/>
    <cellStyle name="20% - ส่วนที่ถูกเน้น4 6" xfId="596"/>
    <cellStyle name="20% - ส่วนที่ถูกเน้น4 6 2" xfId="597"/>
    <cellStyle name="20% - ส่วนที่ถูกเน้น4 6 3" xfId="598"/>
    <cellStyle name="20% - ส่วนที่ถูกเน้น4 6 4" xfId="599"/>
    <cellStyle name="20% - ส่วนที่ถูกเน้น4 7" xfId="600"/>
    <cellStyle name="20% - ส่วนที่ถูกเน้น4 7 2" xfId="601"/>
    <cellStyle name="20% - ส่วนที่ถูกเน้น4 7 3" xfId="602"/>
    <cellStyle name="20% - ส่วนที่ถูกเน้น4 7 4" xfId="603"/>
    <cellStyle name="20% - ส่วนที่ถูกเน้น4 8" xfId="604"/>
    <cellStyle name="20% - ส่วนที่ถูกเน้น4 8 2" xfId="605"/>
    <cellStyle name="20% - ส่วนที่ถูกเน้น4 8 3" xfId="606"/>
    <cellStyle name="20% - ส่วนที่ถูกเน้น4 8 4" xfId="607"/>
    <cellStyle name="20% - ส่วนที่ถูกเน้น4 9" xfId="608"/>
    <cellStyle name="20% - ส่วนที่ถูกเน้น4 9 2" xfId="609"/>
    <cellStyle name="20% - ส่วนที่ถูกเน้น4 9 3" xfId="610"/>
    <cellStyle name="20% - ส่วนที่ถูกเน้น4 9 4" xfId="611"/>
    <cellStyle name="20% - ส่วนที่ถูกเน้น5 10" xfId="612"/>
    <cellStyle name="20% - ส่วนที่ถูกเน้น5 11" xfId="613"/>
    <cellStyle name="20% - ส่วนที่ถูกเน้น5 12" xfId="614"/>
    <cellStyle name="20% - ส่วนที่ถูกเน้น5 13" xfId="615"/>
    <cellStyle name="20% - ส่วนที่ถูกเน้น5 14" xfId="616"/>
    <cellStyle name="20% - ส่วนที่ถูกเน้น5 15" xfId="617"/>
    <cellStyle name="20% - ส่วนที่ถูกเน้น5 16" xfId="618"/>
    <cellStyle name="20% - ส่วนที่ถูกเน้น5 17" xfId="619"/>
    <cellStyle name="20% - ส่วนที่ถูกเน้น5 18" xfId="620"/>
    <cellStyle name="20% - ส่วนที่ถูกเน้น5 19" xfId="621"/>
    <cellStyle name="20% - ส่วนที่ถูกเน้น5 2" xfId="622"/>
    <cellStyle name="20% - ส่วนที่ถูกเน้น5 2 2" xfId="623"/>
    <cellStyle name="20% - ส่วนที่ถูกเน้น5 2 2 2" xfId="6715"/>
    <cellStyle name="20% - ส่วนที่ถูกเน้น5 2 2 2 2" xfId="6716"/>
    <cellStyle name="20% - ส่วนที่ถูกเน้น5 2 3" xfId="624"/>
    <cellStyle name="20% - ส่วนที่ถูกเน้น5 2 3 2" xfId="6717"/>
    <cellStyle name="20% - ส่วนที่ถูกเน้น5 2 4" xfId="625"/>
    <cellStyle name="20% - ส่วนที่ถูกเน้น5 2_คกส" xfId="6718"/>
    <cellStyle name="20% - ส่วนที่ถูกเน้น5 20" xfId="626"/>
    <cellStyle name="20% - ส่วนที่ถูกเน้น5 21" xfId="627"/>
    <cellStyle name="20% - ส่วนที่ถูกเน้น5 22" xfId="628"/>
    <cellStyle name="20% - ส่วนที่ถูกเน้น5 23" xfId="629"/>
    <cellStyle name="20% - ส่วนที่ถูกเน้น5 24" xfId="630"/>
    <cellStyle name="20% - ส่วนที่ถูกเน้น5 25" xfId="631"/>
    <cellStyle name="20% - ส่วนที่ถูกเน้น5 26" xfId="632"/>
    <cellStyle name="20% - ส่วนที่ถูกเน้น5 27" xfId="633"/>
    <cellStyle name="20% - ส่วนที่ถูกเน้น5 28" xfId="634"/>
    <cellStyle name="20% - ส่วนที่ถูกเน้น5 29" xfId="635"/>
    <cellStyle name="20% - ส่วนที่ถูกเน้น5 3" xfId="636"/>
    <cellStyle name="20% - ส่วนที่ถูกเน้น5 3 2" xfId="637"/>
    <cellStyle name="20% - ส่วนที่ถูกเน้น5 3 2 2" xfId="6719"/>
    <cellStyle name="20% - ส่วนที่ถูกเน้น5 3 2 2 2" xfId="6720"/>
    <cellStyle name="20% - ส่วนที่ถูกเน้น5 3 2 3" xfId="6721"/>
    <cellStyle name="20% - ส่วนที่ถูกเน้น5 3 3" xfId="638"/>
    <cellStyle name="20% - ส่วนที่ถูกเน้น5 3 4" xfId="639"/>
    <cellStyle name="20% - ส่วนที่ถูกเน้น5 30" xfId="640"/>
    <cellStyle name="20% - ส่วนที่ถูกเน้น5 4" xfId="641"/>
    <cellStyle name="20% - ส่วนที่ถูกเน้น5 4 2" xfId="642"/>
    <cellStyle name="20% - ส่วนที่ถูกเน้น5 4 2 2" xfId="6722"/>
    <cellStyle name="20% - ส่วนที่ถูกเน้น5 4 3" xfId="643"/>
    <cellStyle name="20% - ส่วนที่ถูกเน้น5 4 4" xfId="644"/>
    <cellStyle name="20% - ส่วนที่ถูกเน้น5 5" xfId="645"/>
    <cellStyle name="20% - ส่วนที่ถูกเน้น5 5 2" xfId="646"/>
    <cellStyle name="20% - ส่วนที่ถูกเน้น5 5 3" xfId="647"/>
    <cellStyle name="20% - ส่วนที่ถูกเน้น5 5 4" xfId="648"/>
    <cellStyle name="20% - ส่วนที่ถูกเน้น5 6" xfId="649"/>
    <cellStyle name="20% - ส่วนที่ถูกเน้น5 6 2" xfId="650"/>
    <cellStyle name="20% - ส่วนที่ถูกเน้น5 6 3" xfId="651"/>
    <cellStyle name="20% - ส่วนที่ถูกเน้น5 6 4" xfId="652"/>
    <cellStyle name="20% - ส่วนที่ถูกเน้น5 7" xfId="653"/>
    <cellStyle name="20% - ส่วนที่ถูกเน้น5 7 2" xfId="654"/>
    <cellStyle name="20% - ส่วนที่ถูกเน้น5 7 3" xfId="655"/>
    <cellStyle name="20% - ส่วนที่ถูกเน้น5 7 4" xfId="656"/>
    <cellStyle name="20% - ส่วนที่ถูกเน้น5 8" xfId="657"/>
    <cellStyle name="20% - ส่วนที่ถูกเน้น5 8 2" xfId="658"/>
    <cellStyle name="20% - ส่วนที่ถูกเน้น5 8 3" xfId="659"/>
    <cellStyle name="20% - ส่วนที่ถูกเน้น5 8 4" xfId="660"/>
    <cellStyle name="20% - ส่วนที่ถูกเน้น5 9" xfId="661"/>
    <cellStyle name="20% - ส่วนที่ถูกเน้น5 9 2" xfId="662"/>
    <cellStyle name="20% - ส่วนที่ถูกเน้น5 9 3" xfId="663"/>
    <cellStyle name="20% - ส่วนที่ถูกเน้น5 9 4" xfId="664"/>
    <cellStyle name="20% - ส่วนที่ถูกเน้น6 10" xfId="665"/>
    <cellStyle name="20% - ส่วนที่ถูกเน้น6 11" xfId="666"/>
    <cellStyle name="20% - ส่วนที่ถูกเน้น6 12" xfId="667"/>
    <cellStyle name="20% - ส่วนที่ถูกเน้น6 13" xfId="668"/>
    <cellStyle name="20% - ส่วนที่ถูกเน้น6 14" xfId="669"/>
    <cellStyle name="20% - ส่วนที่ถูกเน้น6 15" xfId="670"/>
    <cellStyle name="20% - ส่วนที่ถูกเน้น6 16" xfId="671"/>
    <cellStyle name="20% - ส่วนที่ถูกเน้น6 17" xfId="672"/>
    <cellStyle name="20% - ส่วนที่ถูกเน้น6 18" xfId="673"/>
    <cellStyle name="20% - ส่วนที่ถูกเน้น6 19" xfId="674"/>
    <cellStyle name="20% - ส่วนที่ถูกเน้น6 2" xfId="675"/>
    <cellStyle name="20% - ส่วนที่ถูกเน้น6 2 2" xfId="676"/>
    <cellStyle name="20% - ส่วนที่ถูกเน้น6 2 2 2" xfId="6723"/>
    <cellStyle name="20% - ส่วนที่ถูกเน้น6 2 2 2 2" xfId="6724"/>
    <cellStyle name="20% - ส่วนที่ถูกเน้น6 2 3" xfId="677"/>
    <cellStyle name="20% - ส่วนที่ถูกเน้น6 2 3 2" xfId="6725"/>
    <cellStyle name="20% - ส่วนที่ถูกเน้น6 2 4" xfId="678"/>
    <cellStyle name="20% - ส่วนที่ถูกเน้น6 2_คกส" xfId="6726"/>
    <cellStyle name="20% - ส่วนที่ถูกเน้น6 20" xfId="679"/>
    <cellStyle name="20% - ส่วนที่ถูกเน้น6 21" xfId="680"/>
    <cellStyle name="20% - ส่วนที่ถูกเน้น6 22" xfId="681"/>
    <cellStyle name="20% - ส่วนที่ถูกเน้น6 23" xfId="682"/>
    <cellStyle name="20% - ส่วนที่ถูกเน้น6 24" xfId="683"/>
    <cellStyle name="20% - ส่วนที่ถูกเน้น6 25" xfId="684"/>
    <cellStyle name="20% - ส่วนที่ถูกเน้น6 26" xfId="685"/>
    <cellStyle name="20% - ส่วนที่ถูกเน้น6 27" xfId="686"/>
    <cellStyle name="20% - ส่วนที่ถูกเน้น6 28" xfId="687"/>
    <cellStyle name="20% - ส่วนที่ถูกเน้น6 29" xfId="688"/>
    <cellStyle name="20% - ส่วนที่ถูกเน้น6 3" xfId="689"/>
    <cellStyle name="20% - ส่วนที่ถูกเน้น6 3 2" xfId="690"/>
    <cellStyle name="20% - ส่วนที่ถูกเน้น6 3 2 2" xfId="6727"/>
    <cellStyle name="20% - ส่วนที่ถูกเน้น6 3 2 2 2" xfId="6728"/>
    <cellStyle name="20% - ส่วนที่ถูกเน้น6 3 2 3" xfId="6729"/>
    <cellStyle name="20% - ส่วนที่ถูกเน้น6 3 3" xfId="691"/>
    <cellStyle name="20% - ส่วนที่ถูกเน้น6 3 4" xfId="692"/>
    <cellStyle name="20% - ส่วนที่ถูกเน้น6 30" xfId="693"/>
    <cellStyle name="20% - ส่วนที่ถูกเน้น6 4" xfId="694"/>
    <cellStyle name="20% - ส่วนที่ถูกเน้น6 4 2" xfId="695"/>
    <cellStyle name="20% - ส่วนที่ถูกเน้น6 4 3" xfId="696"/>
    <cellStyle name="20% - ส่วนที่ถูกเน้น6 4 4" xfId="697"/>
    <cellStyle name="20% - ส่วนที่ถูกเน้น6 5" xfId="698"/>
    <cellStyle name="20% - ส่วนที่ถูกเน้น6 5 2" xfId="699"/>
    <cellStyle name="20% - ส่วนที่ถูกเน้น6 5 3" xfId="700"/>
    <cellStyle name="20% - ส่วนที่ถูกเน้น6 5 4" xfId="701"/>
    <cellStyle name="20% - ส่วนที่ถูกเน้น6 6" xfId="702"/>
    <cellStyle name="20% - ส่วนที่ถูกเน้น6 6 2" xfId="703"/>
    <cellStyle name="20% - ส่วนที่ถูกเน้น6 6 3" xfId="704"/>
    <cellStyle name="20% - ส่วนที่ถูกเน้น6 6 4" xfId="705"/>
    <cellStyle name="20% - ส่วนที่ถูกเน้น6 7" xfId="706"/>
    <cellStyle name="20% - ส่วนที่ถูกเน้น6 7 2" xfId="707"/>
    <cellStyle name="20% - ส่วนที่ถูกเน้น6 7 3" xfId="708"/>
    <cellStyle name="20% - ส่วนที่ถูกเน้น6 7 4" xfId="709"/>
    <cellStyle name="20% - ส่วนที่ถูกเน้น6 8" xfId="710"/>
    <cellStyle name="20% - ส่วนที่ถูกเน้น6 8 2" xfId="711"/>
    <cellStyle name="20% - ส่วนที่ถูกเน้น6 8 3" xfId="712"/>
    <cellStyle name="20% - ส่วนที่ถูกเน้น6 8 4" xfId="713"/>
    <cellStyle name="20% - ส่วนที่ถูกเน้น6 9" xfId="714"/>
    <cellStyle name="20% - ส่วนที่ถูกเน้น6 9 2" xfId="715"/>
    <cellStyle name="20% - ส่วนที่ถูกเน้น6 9 3" xfId="716"/>
    <cellStyle name="20% - ส่วนที่ถูกเน้น6 9 4" xfId="717"/>
    <cellStyle name="40% - Accent1 1" xfId="718"/>
    <cellStyle name="40% - Accent1 1 2" xfId="6730"/>
    <cellStyle name="40% - Accent1 1_คกส" xfId="6731"/>
    <cellStyle name="40% - Accent1 10" xfId="719"/>
    <cellStyle name="40% - Accent1 10 2" xfId="6732"/>
    <cellStyle name="40% - Accent1 10_คกส" xfId="6733"/>
    <cellStyle name="40% - Accent1 11" xfId="720"/>
    <cellStyle name="40% - Accent1 11 2" xfId="6734"/>
    <cellStyle name="40% - Accent1 11_คกส" xfId="6735"/>
    <cellStyle name="40% - Accent1 12" xfId="721"/>
    <cellStyle name="40% - Accent1 12 2" xfId="722"/>
    <cellStyle name="40% - Accent1 12 3" xfId="723"/>
    <cellStyle name="40% - Accent1 12 4" xfId="724"/>
    <cellStyle name="40% - Accent1 12 5" xfId="725"/>
    <cellStyle name="40% - Accent1 12 6" xfId="726"/>
    <cellStyle name="40% - Accent1 12 7" xfId="727"/>
    <cellStyle name="40% - Accent1 12 8" xfId="728"/>
    <cellStyle name="40% - Accent1 12 9" xfId="729"/>
    <cellStyle name="40% - Accent1 12_คกส" xfId="6736"/>
    <cellStyle name="40% - Accent1 13" xfId="730"/>
    <cellStyle name="40% - Accent1 13 2" xfId="6737"/>
    <cellStyle name="40% - Accent1 13_คกส" xfId="6738"/>
    <cellStyle name="40% - Accent1 14" xfId="731"/>
    <cellStyle name="40% - Accent1 14 2" xfId="6739"/>
    <cellStyle name="40% - Accent1 14 3" xfId="6740"/>
    <cellStyle name="40% - Accent1 14 3 2" xfId="6741"/>
    <cellStyle name="40% - Accent1 14_คกส" xfId="6742"/>
    <cellStyle name="40% - Accent1 15" xfId="732"/>
    <cellStyle name="40% - Accent1 15 2" xfId="733"/>
    <cellStyle name="40% - Accent1 15 2 2" xfId="6743"/>
    <cellStyle name="40% - Accent1 16" xfId="734"/>
    <cellStyle name="40% - Accent1 16 2" xfId="735"/>
    <cellStyle name="40% - Accent1 17" xfId="736"/>
    <cellStyle name="40% - Accent1 18" xfId="737"/>
    <cellStyle name="40% - Accent1 19" xfId="738"/>
    <cellStyle name="40% - Accent1 2" xfId="739"/>
    <cellStyle name="40% - Accent1 2 2" xfId="740"/>
    <cellStyle name="40% - Accent1 2 2 2" xfId="741"/>
    <cellStyle name="40% - Accent1 2 2 2 2" xfId="6744"/>
    <cellStyle name="40% - Accent1 2 2 2 2 2" xfId="6745"/>
    <cellStyle name="40% - Accent1 2 2 2 2 2 2" xfId="6746"/>
    <cellStyle name="40% - Accent1 2 2 2 2 2 2 2" xfId="6747"/>
    <cellStyle name="40% - Accent1 2 2 2 2 2 3" xfId="6748"/>
    <cellStyle name="40% - Accent1 2 2 2 2 3" xfId="6749"/>
    <cellStyle name="40% - Accent1 2 2 2 2 3 2" xfId="6750"/>
    <cellStyle name="40% - Accent1 2 2 2 2 4" xfId="6751"/>
    <cellStyle name="40% - Accent1 2 2 2 3" xfId="6752"/>
    <cellStyle name="40% - Accent1 2 2 2 3 2" xfId="6753"/>
    <cellStyle name="40% - Accent1 2 2 2 3 2 2" xfId="6754"/>
    <cellStyle name="40% - Accent1 2 2 2 3 3" xfId="6755"/>
    <cellStyle name="40% - Accent1 2 2 2 4" xfId="6756"/>
    <cellStyle name="40% - Accent1 2 2 2 4 2" xfId="6757"/>
    <cellStyle name="40% - Accent1 2 2 2 5" xfId="6758"/>
    <cellStyle name="40% - Accent1 2 2 3" xfId="742"/>
    <cellStyle name="40% - Accent1 2 2 3 2" xfId="6759"/>
    <cellStyle name="40% - Accent1 2 2 3 2 2" xfId="6760"/>
    <cellStyle name="40% - Accent1 2 2 3 2 2 2" xfId="6761"/>
    <cellStyle name="40% - Accent1 2 2 3 2 3" xfId="6762"/>
    <cellStyle name="40% - Accent1 2 2 3 3" xfId="6763"/>
    <cellStyle name="40% - Accent1 2 2 3 3 2" xfId="6764"/>
    <cellStyle name="40% - Accent1 2 2 3 4" xfId="6765"/>
    <cellStyle name="40% - Accent1 2 2 4" xfId="743"/>
    <cellStyle name="40% - Accent1 2 2 4 2" xfId="6766"/>
    <cellStyle name="40% - Accent1 2 2 4 2 2" xfId="6767"/>
    <cellStyle name="40% - Accent1 2 2 4 3" xfId="6768"/>
    <cellStyle name="40% - Accent1 2 2 5" xfId="6769"/>
    <cellStyle name="40% - Accent1 2 2 5 2" xfId="6770"/>
    <cellStyle name="40% - Accent1 2 2 6" xfId="6771"/>
    <cellStyle name="40% - Accent1 2 2 7" xfId="6772"/>
    <cellStyle name="40% - Accent1 2 3" xfId="744"/>
    <cellStyle name="40% - Accent1 2 3 2" xfId="6773"/>
    <cellStyle name="40% - Accent1 2 3 2 2" xfId="6774"/>
    <cellStyle name="40% - Accent1 2 3 2 2 2" xfId="6775"/>
    <cellStyle name="40% - Accent1 2 3 2 2 2 2" xfId="6776"/>
    <cellStyle name="40% - Accent1 2 3 2 2 3" xfId="6777"/>
    <cellStyle name="40% - Accent1 2 3 2 3" xfId="6778"/>
    <cellStyle name="40% - Accent1 2 3 2 3 2" xfId="6779"/>
    <cellStyle name="40% - Accent1 2 3 2 4" xfId="6780"/>
    <cellStyle name="40% - Accent1 2 3 2 5" xfId="6781"/>
    <cellStyle name="40% - Accent1 2 3 3" xfId="6782"/>
    <cellStyle name="40% - Accent1 2 3 3 2" xfId="6783"/>
    <cellStyle name="40% - Accent1 2 3 3 2 2" xfId="6784"/>
    <cellStyle name="40% - Accent1 2 3 3 3" xfId="6785"/>
    <cellStyle name="40% - Accent1 2 3 4" xfId="6786"/>
    <cellStyle name="40% - Accent1 2 3 4 2" xfId="6787"/>
    <cellStyle name="40% - Accent1 2 3 5" xfId="6788"/>
    <cellStyle name="40% - Accent1 2 3 6" xfId="6789"/>
    <cellStyle name="40% - Accent1 2 4" xfId="745"/>
    <cellStyle name="40% - Accent1 2 4 2" xfId="6790"/>
    <cellStyle name="40% - Accent1 2 4 2 2" xfId="6791"/>
    <cellStyle name="40% - Accent1 2 4 2 2 2" xfId="6792"/>
    <cellStyle name="40% - Accent1 2 4 2 3" xfId="6793"/>
    <cellStyle name="40% - Accent1 2 4 3" xfId="6794"/>
    <cellStyle name="40% - Accent1 2 4 3 2" xfId="6795"/>
    <cellStyle name="40% - Accent1 2 4 4" xfId="6796"/>
    <cellStyle name="40% - Accent1 2 5" xfId="746"/>
    <cellStyle name="40% - Accent1 2 5 2" xfId="6797"/>
    <cellStyle name="40% - Accent1 2 5 2 2" xfId="6798"/>
    <cellStyle name="40% - Accent1 2 5 3" xfId="6799"/>
    <cellStyle name="40% - Accent1 2 6" xfId="747"/>
    <cellStyle name="40% - Accent1 2 6 2" xfId="6800"/>
    <cellStyle name="40% - Accent1 2 7" xfId="748"/>
    <cellStyle name="40% - Accent1 2 8" xfId="749"/>
    <cellStyle name="40% - Accent1 2 9" xfId="750"/>
    <cellStyle name="40% - Accent1 2_คกส" xfId="6801"/>
    <cellStyle name="40% - Accent1 20" xfId="751"/>
    <cellStyle name="40% - Accent1 21" xfId="752"/>
    <cellStyle name="40% - Accent1 22" xfId="753"/>
    <cellStyle name="40% - Accent1 23" xfId="754"/>
    <cellStyle name="40% - Accent1 24" xfId="755"/>
    <cellStyle name="40% - Accent1 25" xfId="756"/>
    <cellStyle name="40% - Accent1 26" xfId="757"/>
    <cellStyle name="40% - Accent1 27" xfId="758"/>
    <cellStyle name="40% - Accent1 28" xfId="759"/>
    <cellStyle name="40% - Accent1 29" xfId="760"/>
    <cellStyle name="40% - Accent1 3" xfId="761"/>
    <cellStyle name="40% - Accent1 3 2" xfId="762"/>
    <cellStyle name="40% - Accent1 3 2 2" xfId="6802"/>
    <cellStyle name="40% - Accent1 3 2 2 2" xfId="6803"/>
    <cellStyle name="40% - Accent1 3 2 2 2 2" xfId="6804"/>
    <cellStyle name="40% - Accent1 3 2 2 2 2 2" xfId="6805"/>
    <cellStyle name="40% - Accent1 3 2 2 2 3" xfId="6806"/>
    <cellStyle name="40% - Accent1 3 2 2 3" xfId="6807"/>
    <cellStyle name="40% - Accent1 3 2 2 3 2" xfId="6808"/>
    <cellStyle name="40% - Accent1 3 2 2 4" xfId="6809"/>
    <cellStyle name="40% - Accent1 3 2 3" xfId="6810"/>
    <cellStyle name="40% - Accent1 3 2 3 2" xfId="6811"/>
    <cellStyle name="40% - Accent1 3 2 3 2 2" xfId="6812"/>
    <cellStyle name="40% - Accent1 3 2 3 3" xfId="6813"/>
    <cellStyle name="40% - Accent1 3 2 4" xfId="6814"/>
    <cellStyle name="40% - Accent1 3 2 4 2" xfId="6815"/>
    <cellStyle name="40% - Accent1 3 2 5" xfId="6816"/>
    <cellStyle name="40% - Accent1 3 2 6" xfId="6817"/>
    <cellStyle name="40% - Accent1 3 3" xfId="763"/>
    <cellStyle name="40% - Accent1 3 3 2" xfId="6818"/>
    <cellStyle name="40% - Accent1 3 3 2 2" xfId="6819"/>
    <cellStyle name="40% - Accent1 3 3 2 2 2" xfId="6820"/>
    <cellStyle name="40% - Accent1 3 3 2 3" xfId="6821"/>
    <cellStyle name="40% - Accent1 3 3 3" xfId="6822"/>
    <cellStyle name="40% - Accent1 3 3 3 2" xfId="6823"/>
    <cellStyle name="40% - Accent1 3 3 4" xfId="6824"/>
    <cellStyle name="40% - Accent1 3 4" xfId="764"/>
    <cellStyle name="40% - Accent1 3 4 2" xfId="6825"/>
    <cellStyle name="40% - Accent1 3 4 2 2" xfId="6826"/>
    <cellStyle name="40% - Accent1 3 4 3" xfId="6827"/>
    <cellStyle name="40% - Accent1 3 5" xfId="6828"/>
    <cellStyle name="40% - Accent1 3 5 2" xfId="6829"/>
    <cellStyle name="40% - Accent1 3 6" xfId="6830"/>
    <cellStyle name="40% - Accent1 3 7" xfId="6831"/>
    <cellStyle name="40% - Accent1 3_คกส" xfId="6832"/>
    <cellStyle name="40% - Accent1 4" xfId="765"/>
    <cellStyle name="40% - Accent1 4 2" xfId="766"/>
    <cellStyle name="40% - Accent1 4 2 2" xfId="6833"/>
    <cellStyle name="40% - Accent1 4 2 2 2" xfId="6834"/>
    <cellStyle name="40% - Accent1 4 2 2 2 2" xfId="6835"/>
    <cellStyle name="40% - Accent1 4 2 2 3" xfId="6836"/>
    <cellStyle name="40% - Accent1 4 2 3" xfId="6837"/>
    <cellStyle name="40% - Accent1 4 2 3 2" xfId="6838"/>
    <cellStyle name="40% - Accent1 4 2 4" xfId="6839"/>
    <cellStyle name="40% - Accent1 4 2 5" xfId="6840"/>
    <cellStyle name="40% - Accent1 4 3" xfId="767"/>
    <cellStyle name="40% - Accent1 4 3 2" xfId="6841"/>
    <cellStyle name="40% - Accent1 4 3 2 2" xfId="6842"/>
    <cellStyle name="40% - Accent1 4 3 3" xfId="6843"/>
    <cellStyle name="40% - Accent1 4 4" xfId="768"/>
    <cellStyle name="40% - Accent1 4 4 2" xfId="6844"/>
    <cellStyle name="40% - Accent1 4 5" xfId="6845"/>
    <cellStyle name="40% - Accent1 4 6" xfId="6846"/>
    <cellStyle name="40% - Accent1 4_คกส" xfId="6847"/>
    <cellStyle name="40% - Accent1 5" xfId="769"/>
    <cellStyle name="40% - Accent1 5 2" xfId="770"/>
    <cellStyle name="40% - Accent1 5 2 2" xfId="6848"/>
    <cellStyle name="40% - Accent1 5 2 2 2" xfId="6849"/>
    <cellStyle name="40% - Accent1 5 2 3" xfId="6850"/>
    <cellStyle name="40% - Accent1 5 2 4" xfId="6851"/>
    <cellStyle name="40% - Accent1 5 3" xfId="771"/>
    <cellStyle name="40% - Accent1 5 3 2" xfId="6852"/>
    <cellStyle name="40% - Accent1 5 4" xfId="772"/>
    <cellStyle name="40% - Accent1 5 5" xfId="6853"/>
    <cellStyle name="40% - Accent1 5_คกส" xfId="6854"/>
    <cellStyle name="40% - Accent1 6" xfId="773"/>
    <cellStyle name="40% - Accent1 6 2" xfId="6855"/>
    <cellStyle name="40% - Accent1 6 2 2" xfId="6856"/>
    <cellStyle name="40% - Accent1 6 2 3" xfId="6857"/>
    <cellStyle name="40% - Accent1 6 3" xfId="6858"/>
    <cellStyle name="40% - Accent1 6 4" xfId="6859"/>
    <cellStyle name="40% - Accent1 6_คกส" xfId="6860"/>
    <cellStyle name="40% - Accent1 7" xfId="774"/>
    <cellStyle name="40% - Accent1 7 2" xfId="6861"/>
    <cellStyle name="40% - Accent1 7 2 2" xfId="6862"/>
    <cellStyle name="40% - Accent1 7 3" xfId="6863"/>
    <cellStyle name="40% - Accent1 7_คกส" xfId="6864"/>
    <cellStyle name="40% - Accent1 8" xfId="775"/>
    <cellStyle name="40% - Accent1 8 2" xfId="6865"/>
    <cellStyle name="40% - Accent1 8 3" xfId="6866"/>
    <cellStyle name="40% - Accent1 8_คกส" xfId="6867"/>
    <cellStyle name="40% - Accent1 9" xfId="776"/>
    <cellStyle name="40% - Accent1 9 2" xfId="6868"/>
    <cellStyle name="40% - Accent1 9_คกส" xfId="6869"/>
    <cellStyle name="40% - Accent2 1" xfId="777"/>
    <cellStyle name="40% - Accent2 1 2" xfId="778"/>
    <cellStyle name="40% - Accent2 1 2 2" xfId="6870"/>
    <cellStyle name="40% - Accent2 1 2 2 2" xfId="6871"/>
    <cellStyle name="40% - Accent2 1 3" xfId="6872"/>
    <cellStyle name="40% - Accent2 1 3 2" xfId="6873"/>
    <cellStyle name="40% - Accent2 1_คกส" xfId="6874"/>
    <cellStyle name="40% - Accent2 10" xfId="779"/>
    <cellStyle name="40% - Accent2 10 2" xfId="780"/>
    <cellStyle name="40% - Accent2 10 2 2" xfId="6875"/>
    <cellStyle name="40% - Accent2 10 2 2 2" xfId="6876"/>
    <cellStyle name="40% - Accent2 10 3" xfId="6877"/>
    <cellStyle name="40% - Accent2 10 3 2" xfId="6878"/>
    <cellStyle name="40% - Accent2 10_คกส" xfId="6879"/>
    <cellStyle name="40% - Accent2 11" xfId="781"/>
    <cellStyle name="40% - Accent2 11 2" xfId="782"/>
    <cellStyle name="40% - Accent2 11 2 2" xfId="6880"/>
    <cellStyle name="40% - Accent2 11 2 2 2" xfId="6881"/>
    <cellStyle name="40% - Accent2 11 3" xfId="6882"/>
    <cellStyle name="40% - Accent2 11 3 2" xfId="6883"/>
    <cellStyle name="40% - Accent2 11_คกส" xfId="6884"/>
    <cellStyle name="40% - Accent2 12" xfId="783"/>
    <cellStyle name="40% - Accent2 12 2" xfId="784"/>
    <cellStyle name="40% - Accent2 12 2 2" xfId="6885"/>
    <cellStyle name="40% - Accent2 12 2 2 2" xfId="6886"/>
    <cellStyle name="40% - Accent2 12 3" xfId="785"/>
    <cellStyle name="40% - Accent2 12 3 2" xfId="6887"/>
    <cellStyle name="40% - Accent2 12 4" xfId="786"/>
    <cellStyle name="40% - Accent2 12 5" xfId="787"/>
    <cellStyle name="40% - Accent2 12 6" xfId="788"/>
    <cellStyle name="40% - Accent2 12 7" xfId="789"/>
    <cellStyle name="40% - Accent2 12 8" xfId="790"/>
    <cellStyle name="40% - Accent2 12 9" xfId="791"/>
    <cellStyle name="40% - Accent2 12_คกส" xfId="6888"/>
    <cellStyle name="40% - Accent2 13" xfId="792"/>
    <cellStyle name="40% - Accent2 13 2" xfId="793"/>
    <cellStyle name="40% - Accent2 13 2 2" xfId="6889"/>
    <cellStyle name="40% - Accent2 13 2 2 2" xfId="6890"/>
    <cellStyle name="40% - Accent2 13 3" xfId="6891"/>
    <cellStyle name="40% - Accent2 13 3 2" xfId="6892"/>
    <cellStyle name="40% - Accent2 13_คกส" xfId="6893"/>
    <cellStyle name="40% - Accent2 14" xfId="794"/>
    <cellStyle name="40% - Accent2 14 2" xfId="6894"/>
    <cellStyle name="40% - Accent2 14 2 2" xfId="6895"/>
    <cellStyle name="40% - Accent2 14 2 2 2" xfId="6896"/>
    <cellStyle name="40% - Accent2 14 3" xfId="6897"/>
    <cellStyle name="40% - Accent2 14 3 2" xfId="6898"/>
    <cellStyle name="40% - Accent2 14_คกส" xfId="6899"/>
    <cellStyle name="40% - Accent2 15" xfId="795"/>
    <cellStyle name="40% - Accent2 15 2" xfId="796"/>
    <cellStyle name="40% - Accent2 15 2 2" xfId="6900"/>
    <cellStyle name="40% - Accent2 16" xfId="797"/>
    <cellStyle name="40% - Accent2 16 2" xfId="798"/>
    <cellStyle name="40% - Accent2 17" xfId="799"/>
    <cellStyle name="40% - Accent2 18" xfId="800"/>
    <cellStyle name="40% - Accent2 19" xfId="801"/>
    <cellStyle name="40% - Accent2 2" xfId="802"/>
    <cellStyle name="40% - Accent2 2 2" xfId="803"/>
    <cellStyle name="40% - Accent2 2 2 2" xfId="804"/>
    <cellStyle name="40% - Accent2 2 2 2 2" xfId="6901"/>
    <cellStyle name="40% - Accent2 2 2 2 2 2" xfId="6902"/>
    <cellStyle name="40% - Accent2 2 2 2 2 2 2" xfId="6903"/>
    <cellStyle name="40% - Accent2 2 2 2 2 2 2 2" xfId="6904"/>
    <cellStyle name="40% - Accent2 2 2 2 2 2 3" xfId="6905"/>
    <cellStyle name="40% - Accent2 2 2 2 2 3" xfId="6906"/>
    <cellStyle name="40% - Accent2 2 2 2 2 3 2" xfId="6907"/>
    <cellStyle name="40% - Accent2 2 2 2 2 4" xfId="6908"/>
    <cellStyle name="40% - Accent2 2 2 2 2 5" xfId="6909"/>
    <cellStyle name="40% - Accent2 2 2 2 3" xfId="6910"/>
    <cellStyle name="40% - Accent2 2 2 2 3 2" xfId="6911"/>
    <cellStyle name="40% - Accent2 2 2 2 3 2 2" xfId="6912"/>
    <cellStyle name="40% - Accent2 2 2 2 3 3" xfId="6913"/>
    <cellStyle name="40% - Accent2 2 2 2 4" xfId="6914"/>
    <cellStyle name="40% - Accent2 2 2 2 4 2" xfId="6915"/>
    <cellStyle name="40% - Accent2 2 2 2 5" xfId="6916"/>
    <cellStyle name="40% - Accent2 2 2 2 6" xfId="6917"/>
    <cellStyle name="40% - Accent2 2 2 3" xfId="805"/>
    <cellStyle name="40% - Accent2 2 2 3 2" xfId="6918"/>
    <cellStyle name="40% - Accent2 2 2 3 2 2" xfId="6919"/>
    <cellStyle name="40% - Accent2 2 2 3 2 2 2" xfId="6920"/>
    <cellStyle name="40% - Accent2 2 2 3 2 3" xfId="6921"/>
    <cellStyle name="40% - Accent2 2 2 3 3" xfId="6922"/>
    <cellStyle name="40% - Accent2 2 2 3 3 2" xfId="6923"/>
    <cellStyle name="40% - Accent2 2 2 3 4" xfId="6924"/>
    <cellStyle name="40% - Accent2 2 2 4" xfId="806"/>
    <cellStyle name="40% - Accent2 2 2 4 2" xfId="6925"/>
    <cellStyle name="40% - Accent2 2 2 4 2 2" xfId="6926"/>
    <cellStyle name="40% - Accent2 2 2 4 3" xfId="6927"/>
    <cellStyle name="40% - Accent2 2 2 5" xfId="6928"/>
    <cellStyle name="40% - Accent2 2 2 5 2" xfId="6929"/>
    <cellStyle name="40% - Accent2 2 2 6" xfId="6930"/>
    <cellStyle name="40% - Accent2 2 2 7" xfId="6931"/>
    <cellStyle name="40% - Accent2 2 3" xfId="807"/>
    <cellStyle name="40% - Accent2 2 3 2" xfId="6932"/>
    <cellStyle name="40% - Accent2 2 3 2 2" xfId="6933"/>
    <cellStyle name="40% - Accent2 2 3 2 2 2" xfId="6934"/>
    <cellStyle name="40% - Accent2 2 3 2 2 2 2" xfId="6935"/>
    <cellStyle name="40% - Accent2 2 3 2 2 3" xfId="6936"/>
    <cellStyle name="40% - Accent2 2 3 2 3" xfId="6937"/>
    <cellStyle name="40% - Accent2 2 3 2 3 2" xfId="6938"/>
    <cellStyle name="40% - Accent2 2 3 2 4" xfId="6939"/>
    <cellStyle name="40% - Accent2 2 3 2 5" xfId="6940"/>
    <cellStyle name="40% - Accent2 2 3 3" xfId="6941"/>
    <cellStyle name="40% - Accent2 2 3 3 2" xfId="6942"/>
    <cellStyle name="40% - Accent2 2 3 3 2 2" xfId="6943"/>
    <cellStyle name="40% - Accent2 2 3 3 3" xfId="6944"/>
    <cellStyle name="40% - Accent2 2 3 4" xfId="6945"/>
    <cellStyle name="40% - Accent2 2 3 4 2" xfId="6946"/>
    <cellStyle name="40% - Accent2 2 3 5" xfId="6947"/>
    <cellStyle name="40% - Accent2 2 3 6" xfId="6948"/>
    <cellStyle name="40% - Accent2 2 4" xfId="808"/>
    <cellStyle name="40% - Accent2 2 4 2" xfId="6949"/>
    <cellStyle name="40% - Accent2 2 4 2 2" xfId="6950"/>
    <cellStyle name="40% - Accent2 2 4 2 2 2" xfId="6951"/>
    <cellStyle name="40% - Accent2 2 4 2 3" xfId="6952"/>
    <cellStyle name="40% - Accent2 2 4 3" xfId="6953"/>
    <cellStyle name="40% - Accent2 2 4 3 2" xfId="6954"/>
    <cellStyle name="40% - Accent2 2 4 4" xfId="6955"/>
    <cellStyle name="40% - Accent2 2 5" xfId="809"/>
    <cellStyle name="40% - Accent2 2 5 2" xfId="6956"/>
    <cellStyle name="40% - Accent2 2 5 2 2" xfId="6957"/>
    <cellStyle name="40% - Accent2 2 5 3" xfId="6958"/>
    <cellStyle name="40% - Accent2 2 6" xfId="810"/>
    <cellStyle name="40% - Accent2 2 6 2" xfId="6959"/>
    <cellStyle name="40% - Accent2 2 7" xfId="811"/>
    <cellStyle name="40% - Accent2 2 8" xfId="812"/>
    <cellStyle name="40% - Accent2 2 9" xfId="813"/>
    <cellStyle name="40% - Accent2 2_คกส" xfId="6960"/>
    <cellStyle name="40% - Accent2 20" xfId="814"/>
    <cellStyle name="40% - Accent2 21" xfId="815"/>
    <cellStyle name="40% - Accent2 22" xfId="816"/>
    <cellStyle name="40% - Accent2 23" xfId="817"/>
    <cellStyle name="40% - Accent2 24" xfId="818"/>
    <cellStyle name="40% - Accent2 25" xfId="819"/>
    <cellStyle name="40% - Accent2 26" xfId="820"/>
    <cellStyle name="40% - Accent2 27" xfId="821"/>
    <cellStyle name="40% - Accent2 28" xfId="822"/>
    <cellStyle name="40% - Accent2 29" xfId="823"/>
    <cellStyle name="40% - Accent2 3" xfId="824"/>
    <cellStyle name="40% - Accent2 3 2" xfId="825"/>
    <cellStyle name="40% - Accent2 3 2 2" xfId="6961"/>
    <cellStyle name="40% - Accent2 3 2 2 2" xfId="6962"/>
    <cellStyle name="40% - Accent2 3 2 2 2 2" xfId="6963"/>
    <cellStyle name="40% - Accent2 3 2 2 2 2 2" xfId="6964"/>
    <cellStyle name="40% - Accent2 3 2 2 2 3" xfId="6965"/>
    <cellStyle name="40% - Accent2 3 2 2 2 4" xfId="6966"/>
    <cellStyle name="40% - Accent2 3 2 2 3" xfId="6967"/>
    <cellStyle name="40% - Accent2 3 2 2 3 2" xfId="6968"/>
    <cellStyle name="40% - Accent2 3 2 2 4" xfId="6969"/>
    <cellStyle name="40% - Accent2 3 2 2 5" xfId="6970"/>
    <cellStyle name="40% - Accent2 3 2 3" xfId="6971"/>
    <cellStyle name="40% - Accent2 3 2 3 2" xfId="6972"/>
    <cellStyle name="40% - Accent2 3 2 3 2 2" xfId="6973"/>
    <cellStyle name="40% - Accent2 3 2 3 3" xfId="6974"/>
    <cellStyle name="40% - Accent2 3 2 4" xfId="6975"/>
    <cellStyle name="40% - Accent2 3 2 4 2" xfId="6976"/>
    <cellStyle name="40% - Accent2 3 2 5" xfId="6977"/>
    <cellStyle name="40% - Accent2 3 2 6" xfId="6978"/>
    <cellStyle name="40% - Accent2 3 3" xfId="826"/>
    <cellStyle name="40% - Accent2 3 3 2" xfId="6979"/>
    <cellStyle name="40% - Accent2 3 3 2 2" xfId="6980"/>
    <cellStyle name="40% - Accent2 3 3 2 2 2" xfId="6981"/>
    <cellStyle name="40% - Accent2 3 3 2 3" xfId="6982"/>
    <cellStyle name="40% - Accent2 3 3 2 4" xfId="6983"/>
    <cellStyle name="40% - Accent2 3 3 3" xfId="6984"/>
    <cellStyle name="40% - Accent2 3 3 3 2" xfId="6985"/>
    <cellStyle name="40% - Accent2 3 3 4" xfId="6986"/>
    <cellStyle name="40% - Accent2 3 3 5" xfId="6987"/>
    <cellStyle name="40% - Accent2 3 4" xfId="827"/>
    <cellStyle name="40% - Accent2 3 4 2" xfId="6988"/>
    <cellStyle name="40% - Accent2 3 4 2 2" xfId="6989"/>
    <cellStyle name="40% - Accent2 3 4 3" xfId="6990"/>
    <cellStyle name="40% - Accent2 3 5" xfId="6991"/>
    <cellStyle name="40% - Accent2 3 5 2" xfId="6992"/>
    <cellStyle name="40% - Accent2 3 6" xfId="6993"/>
    <cellStyle name="40% - Accent2 3 7" xfId="6994"/>
    <cellStyle name="40% - Accent2 3_คกส" xfId="6995"/>
    <cellStyle name="40% - Accent2 4" xfId="828"/>
    <cellStyle name="40% - Accent2 4 2" xfId="829"/>
    <cellStyle name="40% - Accent2 4 2 2" xfId="6996"/>
    <cellStyle name="40% - Accent2 4 2 2 2" xfId="6997"/>
    <cellStyle name="40% - Accent2 4 2 2 2 2" xfId="6998"/>
    <cellStyle name="40% - Accent2 4 2 2 2 3" xfId="6999"/>
    <cellStyle name="40% - Accent2 4 2 2 3" xfId="7000"/>
    <cellStyle name="40% - Accent2 4 2 2 4" xfId="7001"/>
    <cellStyle name="40% - Accent2 4 2 3" xfId="7002"/>
    <cellStyle name="40% - Accent2 4 2 3 2" xfId="7003"/>
    <cellStyle name="40% - Accent2 4 2 4" xfId="7004"/>
    <cellStyle name="40% - Accent2 4 2 5" xfId="7005"/>
    <cellStyle name="40% - Accent2 4 3" xfId="830"/>
    <cellStyle name="40% - Accent2 4 3 2" xfId="7006"/>
    <cellStyle name="40% - Accent2 4 3 2 2" xfId="7007"/>
    <cellStyle name="40% - Accent2 4 3 2 3" xfId="7008"/>
    <cellStyle name="40% - Accent2 4 3 3" xfId="7009"/>
    <cellStyle name="40% - Accent2 4 3 4" xfId="7010"/>
    <cellStyle name="40% - Accent2 4 4" xfId="831"/>
    <cellStyle name="40% - Accent2 4 4 2" xfId="7011"/>
    <cellStyle name="40% - Accent2 4 5" xfId="7012"/>
    <cellStyle name="40% - Accent2 4 6" xfId="7013"/>
    <cellStyle name="40% - Accent2 4_คกส" xfId="7014"/>
    <cellStyle name="40% - Accent2 5" xfId="832"/>
    <cellStyle name="40% - Accent2 5 2" xfId="833"/>
    <cellStyle name="40% - Accent2 5 2 2" xfId="7015"/>
    <cellStyle name="40% - Accent2 5 2 2 2" xfId="7016"/>
    <cellStyle name="40% - Accent2 5 2 2 2 2" xfId="7017"/>
    <cellStyle name="40% - Accent2 5 2 2 3" xfId="7018"/>
    <cellStyle name="40% - Accent2 5 2 3" xfId="7019"/>
    <cellStyle name="40% - Accent2 5 2 4" xfId="7020"/>
    <cellStyle name="40% - Accent2 5 3" xfId="834"/>
    <cellStyle name="40% - Accent2 5 3 2" xfId="7021"/>
    <cellStyle name="40% - Accent2 5 3 2 2" xfId="7022"/>
    <cellStyle name="40% - Accent2 5 3 3" xfId="7023"/>
    <cellStyle name="40% - Accent2 5 4" xfId="835"/>
    <cellStyle name="40% - Accent2 5 5" xfId="7024"/>
    <cellStyle name="40% - Accent2 5_คกส" xfId="7025"/>
    <cellStyle name="40% - Accent2 6" xfId="836"/>
    <cellStyle name="40% - Accent2 6 2" xfId="837"/>
    <cellStyle name="40% - Accent2 6 2 2" xfId="7026"/>
    <cellStyle name="40% - Accent2 6 2 2 2" xfId="7027"/>
    <cellStyle name="40% - Accent2 6 2 2 3" xfId="7028"/>
    <cellStyle name="40% - Accent2 6 2 3" xfId="7029"/>
    <cellStyle name="40% - Accent2 6 3" xfId="7030"/>
    <cellStyle name="40% - Accent2 6 3 2" xfId="7031"/>
    <cellStyle name="40% - Accent2 6 3 3" xfId="7032"/>
    <cellStyle name="40% - Accent2 6 4" xfId="7033"/>
    <cellStyle name="40% - Accent2 6_คกส" xfId="7034"/>
    <cellStyle name="40% - Accent2 7" xfId="838"/>
    <cellStyle name="40% - Accent2 7 2" xfId="839"/>
    <cellStyle name="40% - Accent2 7 2 2" xfId="7035"/>
    <cellStyle name="40% - Accent2 7 2 2 2" xfId="7036"/>
    <cellStyle name="40% - Accent2 7 2 3" xfId="7037"/>
    <cellStyle name="40% - Accent2 7 3" xfId="7038"/>
    <cellStyle name="40% - Accent2 7 3 2" xfId="7039"/>
    <cellStyle name="40% - Accent2 7 4" xfId="7040"/>
    <cellStyle name="40% - Accent2 7_คกส" xfId="7041"/>
    <cellStyle name="40% - Accent2 8" xfId="840"/>
    <cellStyle name="40% - Accent2 8 2" xfId="841"/>
    <cellStyle name="40% - Accent2 8 2 2" xfId="7042"/>
    <cellStyle name="40% - Accent2 8 2 2 2" xfId="7043"/>
    <cellStyle name="40% - Accent2 8 3" xfId="7044"/>
    <cellStyle name="40% - Accent2 8 3 2" xfId="7045"/>
    <cellStyle name="40% - Accent2 8 4" xfId="7046"/>
    <cellStyle name="40% - Accent2 8_คกส" xfId="7047"/>
    <cellStyle name="40% - Accent2 9" xfId="842"/>
    <cellStyle name="40% - Accent2 9 2" xfId="843"/>
    <cellStyle name="40% - Accent2 9 2 2" xfId="7048"/>
    <cellStyle name="40% - Accent2 9 2 2 2" xfId="7049"/>
    <cellStyle name="40% - Accent2 9 3" xfId="7050"/>
    <cellStyle name="40% - Accent2 9 3 2" xfId="7051"/>
    <cellStyle name="40% - Accent2 9_คกส" xfId="7052"/>
    <cellStyle name="40% - Accent3 1" xfId="844"/>
    <cellStyle name="40% - Accent3 1 2" xfId="7053"/>
    <cellStyle name="40% - Accent3 1_คกส" xfId="7054"/>
    <cellStyle name="40% - Accent3 10" xfId="845"/>
    <cellStyle name="40% - Accent3 10 2" xfId="7055"/>
    <cellStyle name="40% - Accent3 10_คกส" xfId="7056"/>
    <cellStyle name="40% - Accent3 11" xfId="846"/>
    <cellStyle name="40% - Accent3 11 2" xfId="7057"/>
    <cellStyle name="40% - Accent3 11_คกส" xfId="7058"/>
    <cellStyle name="40% - Accent3 12" xfId="847"/>
    <cellStyle name="40% - Accent3 12 2" xfId="848"/>
    <cellStyle name="40% - Accent3 12 3" xfId="849"/>
    <cellStyle name="40% - Accent3 12 4" xfId="850"/>
    <cellStyle name="40% - Accent3 12 5" xfId="851"/>
    <cellStyle name="40% - Accent3 12 6" xfId="852"/>
    <cellStyle name="40% - Accent3 12 7" xfId="853"/>
    <cellStyle name="40% - Accent3 12 8" xfId="854"/>
    <cellStyle name="40% - Accent3 12 9" xfId="855"/>
    <cellStyle name="40% - Accent3 12_คกส" xfId="7059"/>
    <cellStyle name="40% - Accent3 13" xfId="856"/>
    <cellStyle name="40% - Accent3 13 2" xfId="7060"/>
    <cellStyle name="40% - Accent3 13_คกส" xfId="7061"/>
    <cellStyle name="40% - Accent3 14" xfId="857"/>
    <cellStyle name="40% - Accent3 14 2" xfId="7062"/>
    <cellStyle name="40% - Accent3 14 3" xfId="7063"/>
    <cellStyle name="40% - Accent3 14 3 2" xfId="7064"/>
    <cellStyle name="40% - Accent3 14_คกส" xfId="7065"/>
    <cellStyle name="40% - Accent3 15" xfId="858"/>
    <cellStyle name="40% - Accent3 15 2" xfId="859"/>
    <cellStyle name="40% - Accent3 15 2 2" xfId="7066"/>
    <cellStyle name="40% - Accent3 16" xfId="860"/>
    <cellStyle name="40% - Accent3 16 2" xfId="861"/>
    <cellStyle name="40% - Accent3 17" xfId="862"/>
    <cellStyle name="40% - Accent3 18" xfId="863"/>
    <cellStyle name="40% - Accent3 19" xfId="864"/>
    <cellStyle name="40% - Accent3 2" xfId="865"/>
    <cellStyle name="40% - Accent3 2 2" xfId="866"/>
    <cellStyle name="40% - Accent3 2 2 2" xfId="867"/>
    <cellStyle name="40% - Accent3 2 2 2 2" xfId="7067"/>
    <cellStyle name="40% - Accent3 2 2 2 2 2" xfId="7068"/>
    <cellStyle name="40% - Accent3 2 2 2 2 2 2" xfId="7069"/>
    <cellStyle name="40% - Accent3 2 2 2 2 2 2 2" xfId="7070"/>
    <cellStyle name="40% - Accent3 2 2 2 2 2 3" xfId="7071"/>
    <cellStyle name="40% - Accent3 2 2 2 2 3" xfId="7072"/>
    <cellStyle name="40% - Accent3 2 2 2 2 3 2" xfId="7073"/>
    <cellStyle name="40% - Accent3 2 2 2 2 4" xfId="7074"/>
    <cellStyle name="40% - Accent3 2 2 2 3" xfId="7075"/>
    <cellStyle name="40% - Accent3 2 2 2 3 2" xfId="7076"/>
    <cellStyle name="40% - Accent3 2 2 2 3 2 2" xfId="7077"/>
    <cellStyle name="40% - Accent3 2 2 2 3 3" xfId="7078"/>
    <cellStyle name="40% - Accent3 2 2 2 4" xfId="7079"/>
    <cellStyle name="40% - Accent3 2 2 2 4 2" xfId="7080"/>
    <cellStyle name="40% - Accent3 2 2 2 5" xfId="7081"/>
    <cellStyle name="40% - Accent3 2 2 3" xfId="868"/>
    <cellStyle name="40% - Accent3 2 2 3 2" xfId="7082"/>
    <cellStyle name="40% - Accent3 2 2 3 2 2" xfId="7083"/>
    <cellStyle name="40% - Accent3 2 2 3 2 2 2" xfId="7084"/>
    <cellStyle name="40% - Accent3 2 2 3 2 3" xfId="7085"/>
    <cellStyle name="40% - Accent3 2 2 3 3" xfId="7086"/>
    <cellStyle name="40% - Accent3 2 2 3 3 2" xfId="7087"/>
    <cellStyle name="40% - Accent3 2 2 3 4" xfId="7088"/>
    <cellStyle name="40% - Accent3 2 2 4" xfId="869"/>
    <cellStyle name="40% - Accent3 2 2 4 2" xfId="7089"/>
    <cellStyle name="40% - Accent3 2 2 4 2 2" xfId="7090"/>
    <cellStyle name="40% - Accent3 2 2 4 3" xfId="7091"/>
    <cellStyle name="40% - Accent3 2 2 5" xfId="7092"/>
    <cellStyle name="40% - Accent3 2 2 5 2" xfId="7093"/>
    <cellStyle name="40% - Accent3 2 2 6" xfId="7094"/>
    <cellStyle name="40% - Accent3 2 2 7" xfId="7095"/>
    <cellStyle name="40% - Accent3 2 3" xfId="870"/>
    <cellStyle name="40% - Accent3 2 3 2" xfId="7096"/>
    <cellStyle name="40% - Accent3 2 3 2 2" xfId="7097"/>
    <cellStyle name="40% - Accent3 2 3 2 2 2" xfId="7098"/>
    <cellStyle name="40% - Accent3 2 3 2 2 2 2" xfId="7099"/>
    <cellStyle name="40% - Accent3 2 3 2 2 3" xfId="7100"/>
    <cellStyle name="40% - Accent3 2 3 2 3" xfId="7101"/>
    <cellStyle name="40% - Accent3 2 3 2 3 2" xfId="7102"/>
    <cellStyle name="40% - Accent3 2 3 2 4" xfId="7103"/>
    <cellStyle name="40% - Accent3 2 3 2 5" xfId="7104"/>
    <cellStyle name="40% - Accent3 2 3 3" xfId="7105"/>
    <cellStyle name="40% - Accent3 2 3 3 2" xfId="7106"/>
    <cellStyle name="40% - Accent3 2 3 3 2 2" xfId="7107"/>
    <cellStyle name="40% - Accent3 2 3 3 3" xfId="7108"/>
    <cellStyle name="40% - Accent3 2 3 4" xfId="7109"/>
    <cellStyle name="40% - Accent3 2 3 4 2" xfId="7110"/>
    <cellStyle name="40% - Accent3 2 3 5" xfId="7111"/>
    <cellStyle name="40% - Accent3 2 3 6" xfId="7112"/>
    <cellStyle name="40% - Accent3 2 4" xfId="871"/>
    <cellStyle name="40% - Accent3 2 4 2" xfId="7113"/>
    <cellStyle name="40% - Accent3 2 4 2 2" xfId="7114"/>
    <cellStyle name="40% - Accent3 2 4 2 2 2" xfId="7115"/>
    <cellStyle name="40% - Accent3 2 4 2 3" xfId="7116"/>
    <cellStyle name="40% - Accent3 2 4 3" xfId="7117"/>
    <cellStyle name="40% - Accent3 2 4 3 2" xfId="7118"/>
    <cellStyle name="40% - Accent3 2 4 4" xfId="7119"/>
    <cellStyle name="40% - Accent3 2 5" xfId="872"/>
    <cellStyle name="40% - Accent3 2 5 2" xfId="7120"/>
    <cellStyle name="40% - Accent3 2 5 2 2" xfId="7121"/>
    <cellStyle name="40% - Accent3 2 5 3" xfId="7122"/>
    <cellStyle name="40% - Accent3 2 6" xfId="873"/>
    <cellStyle name="40% - Accent3 2 6 2" xfId="7123"/>
    <cellStyle name="40% - Accent3 2 7" xfId="874"/>
    <cellStyle name="40% - Accent3 2 8" xfId="875"/>
    <cellStyle name="40% - Accent3 2 9" xfId="876"/>
    <cellStyle name="40% - Accent3 2_คกส" xfId="7124"/>
    <cellStyle name="40% - Accent3 20" xfId="877"/>
    <cellStyle name="40% - Accent3 21" xfId="878"/>
    <cellStyle name="40% - Accent3 22" xfId="879"/>
    <cellStyle name="40% - Accent3 23" xfId="880"/>
    <cellStyle name="40% - Accent3 24" xfId="881"/>
    <cellStyle name="40% - Accent3 25" xfId="882"/>
    <cellStyle name="40% - Accent3 26" xfId="883"/>
    <cellStyle name="40% - Accent3 27" xfId="884"/>
    <cellStyle name="40% - Accent3 28" xfId="885"/>
    <cellStyle name="40% - Accent3 29" xfId="886"/>
    <cellStyle name="40% - Accent3 3" xfId="887"/>
    <cellStyle name="40% - Accent3 3 2" xfId="888"/>
    <cellStyle name="40% - Accent3 3 2 2" xfId="7125"/>
    <cellStyle name="40% - Accent3 3 2 2 2" xfId="7126"/>
    <cellStyle name="40% - Accent3 3 2 2 2 2" xfId="7127"/>
    <cellStyle name="40% - Accent3 3 2 2 2 2 2" xfId="7128"/>
    <cellStyle name="40% - Accent3 3 2 2 2 3" xfId="7129"/>
    <cellStyle name="40% - Accent3 3 2 2 3" xfId="7130"/>
    <cellStyle name="40% - Accent3 3 2 2 3 2" xfId="7131"/>
    <cellStyle name="40% - Accent3 3 2 2 4" xfId="7132"/>
    <cellStyle name="40% - Accent3 3 2 3" xfId="7133"/>
    <cellStyle name="40% - Accent3 3 2 3 2" xfId="7134"/>
    <cellStyle name="40% - Accent3 3 2 3 2 2" xfId="7135"/>
    <cellStyle name="40% - Accent3 3 2 3 3" xfId="7136"/>
    <cellStyle name="40% - Accent3 3 2 4" xfId="7137"/>
    <cellStyle name="40% - Accent3 3 2 4 2" xfId="7138"/>
    <cellStyle name="40% - Accent3 3 2 5" xfId="7139"/>
    <cellStyle name="40% - Accent3 3 2 6" xfId="7140"/>
    <cellStyle name="40% - Accent3 3 3" xfId="889"/>
    <cellStyle name="40% - Accent3 3 3 2" xfId="7141"/>
    <cellStyle name="40% - Accent3 3 3 2 2" xfId="7142"/>
    <cellStyle name="40% - Accent3 3 3 2 2 2" xfId="7143"/>
    <cellStyle name="40% - Accent3 3 3 2 3" xfId="7144"/>
    <cellStyle name="40% - Accent3 3 3 3" xfId="7145"/>
    <cellStyle name="40% - Accent3 3 3 3 2" xfId="7146"/>
    <cellStyle name="40% - Accent3 3 3 4" xfId="7147"/>
    <cellStyle name="40% - Accent3 3 4" xfId="890"/>
    <cellStyle name="40% - Accent3 3 4 2" xfId="7148"/>
    <cellStyle name="40% - Accent3 3 4 2 2" xfId="7149"/>
    <cellStyle name="40% - Accent3 3 4 3" xfId="7150"/>
    <cellStyle name="40% - Accent3 3 5" xfId="7151"/>
    <cellStyle name="40% - Accent3 3 5 2" xfId="7152"/>
    <cellStyle name="40% - Accent3 3 6" xfId="7153"/>
    <cellStyle name="40% - Accent3 3 7" xfId="7154"/>
    <cellStyle name="40% - Accent3 3_คกส" xfId="7155"/>
    <cellStyle name="40% - Accent3 4" xfId="891"/>
    <cellStyle name="40% - Accent3 4 2" xfId="892"/>
    <cellStyle name="40% - Accent3 4 2 2" xfId="7156"/>
    <cellStyle name="40% - Accent3 4 2 2 2" xfId="7157"/>
    <cellStyle name="40% - Accent3 4 2 2 2 2" xfId="7158"/>
    <cellStyle name="40% - Accent3 4 2 2 3" xfId="7159"/>
    <cellStyle name="40% - Accent3 4 2 3" xfId="7160"/>
    <cellStyle name="40% - Accent3 4 2 3 2" xfId="7161"/>
    <cellStyle name="40% - Accent3 4 2 4" xfId="7162"/>
    <cellStyle name="40% - Accent3 4 2 5" xfId="7163"/>
    <cellStyle name="40% - Accent3 4 3" xfId="893"/>
    <cellStyle name="40% - Accent3 4 3 2" xfId="7164"/>
    <cellStyle name="40% - Accent3 4 3 2 2" xfId="7165"/>
    <cellStyle name="40% - Accent3 4 3 3" xfId="7166"/>
    <cellStyle name="40% - Accent3 4 4" xfId="894"/>
    <cellStyle name="40% - Accent3 4 4 2" xfId="7167"/>
    <cellStyle name="40% - Accent3 4 5" xfId="7168"/>
    <cellStyle name="40% - Accent3 4 6" xfId="7169"/>
    <cellStyle name="40% - Accent3 4_คกส" xfId="7170"/>
    <cellStyle name="40% - Accent3 5" xfId="895"/>
    <cellStyle name="40% - Accent3 5 2" xfId="896"/>
    <cellStyle name="40% - Accent3 5 2 2" xfId="7171"/>
    <cellStyle name="40% - Accent3 5 2 2 2" xfId="7172"/>
    <cellStyle name="40% - Accent3 5 2 3" xfId="7173"/>
    <cellStyle name="40% - Accent3 5 2 4" xfId="7174"/>
    <cellStyle name="40% - Accent3 5 3" xfId="897"/>
    <cellStyle name="40% - Accent3 5 3 2" xfId="7175"/>
    <cellStyle name="40% - Accent3 5 4" xfId="898"/>
    <cellStyle name="40% - Accent3 5 5" xfId="7176"/>
    <cellStyle name="40% - Accent3 5_คกส" xfId="7177"/>
    <cellStyle name="40% - Accent3 6" xfId="899"/>
    <cellStyle name="40% - Accent3 6 2" xfId="7178"/>
    <cellStyle name="40% - Accent3 6 2 2" xfId="7179"/>
    <cellStyle name="40% - Accent3 6 2 3" xfId="7180"/>
    <cellStyle name="40% - Accent3 6 3" xfId="7181"/>
    <cellStyle name="40% - Accent3 6 4" xfId="7182"/>
    <cellStyle name="40% - Accent3 6_คกส" xfId="7183"/>
    <cellStyle name="40% - Accent3 7" xfId="900"/>
    <cellStyle name="40% - Accent3 7 2" xfId="7184"/>
    <cellStyle name="40% - Accent3 7 2 2" xfId="7185"/>
    <cellStyle name="40% - Accent3 7 3" xfId="7186"/>
    <cellStyle name="40% - Accent3 7_คกส" xfId="7187"/>
    <cellStyle name="40% - Accent3 8" xfId="901"/>
    <cellStyle name="40% - Accent3 8 2" xfId="7188"/>
    <cellStyle name="40% - Accent3 8 3" xfId="7189"/>
    <cellStyle name="40% - Accent3 8_คกส" xfId="7190"/>
    <cellStyle name="40% - Accent3 9" xfId="902"/>
    <cellStyle name="40% - Accent3 9 2" xfId="7191"/>
    <cellStyle name="40% - Accent3 9_คกส" xfId="7192"/>
    <cellStyle name="40% - Accent4 1" xfId="903"/>
    <cellStyle name="40% - Accent4 1 2" xfId="904"/>
    <cellStyle name="40% - Accent4 1 2 2" xfId="7193"/>
    <cellStyle name="40% - Accent4 1 2 2 2" xfId="7194"/>
    <cellStyle name="40% - Accent4 1 3" xfId="7195"/>
    <cellStyle name="40% - Accent4 1 3 2" xfId="7196"/>
    <cellStyle name="40% - Accent4 1_คกส" xfId="7197"/>
    <cellStyle name="40% - Accent4 10" xfId="905"/>
    <cellStyle name="40% - Accent4 10 2" xfId="906"/>
    <cellStyle name="40% - Accent4 10 2 2" xfId="7198"/>
    <cellStyle name="40% - Accent4 10 2 2 2" xfId="7199"/>
    <cellStyle name="40% - Accent4 10 3" xfId="7200"/>
    <cellStyle name="40% - Accent4 10 3 2" xfId="7201"/>
    <cellStyle name="40% - Accent4 10_คกส" xfId="7202"/>
    <cellStyle name="40% - Accent4 11" xfId="907"/>
    <cellStyle name="40% - Accent4 11 2" xfId="908"/>
    <cellStyle name="40% - Accent4 11 2 2" xfId="7203"/>
    <cellStyle name="40% - Accent4 11 2 2 2" xfId="7204"/>
    <cellStyle name="40% - Accent4 11 3" xfId="7205"/>
    <cellStyle name="40% - Accent4 11 3 2" xfId="7206"/>
    <cellStyle name="40% - Accent4 11_คกส" xfId="7207"/>
    <cellStyle name="40% - Accent4 12" xfId="909"/>
    <cellStyle name="40% - Accent4 12 2" xfId="910"/>
    <cellStyle name="40% - Accent4 12 2 2" xfId="7208"/>
    <cellStyle name="40% - Accent4 12 2 2 2" xfId="7209"/>
    <cellStyle name="40% - Accent4 12 3" xfId="911"/>
    <cellStyle name="40% - Accent4 12 3 2" xfId="7210"/>
    <cellStyle name="40% - Accent4 12 4" xfId="912"/>
    <cellStyle name="40% - Accent4 12 5" xfId="913"/>
    <cellStyle name="40% - Accent4 12 6" xfId="914"/>
    <cellStyle name="40% - Accent4 12 7" xfId="915"/>
    <cellStyle name="40% - Accent4 12 8" xfId="916"/>
    <cellStyle name="40% - Accent4 12 9" xfId="917"/>
    <cellStyle name="40% - Accent4 12_คกส" xfId="7211"/>
    <cellStyle name="40% - Accent4 13" xfId="918"/>
    <cellStyle name="40% - Accent4 13 2" xfId="919"/>
    <cellStyle name="40% - Accent4 13 2 2" xfId="7212"/>
    <cellStyle name="40% - Accent4 13 2 2 2" xfId="7213"/>
    <cellStyle name="40% - Accent4 13 3" xfId="7214"/>
    <cellStyle name="40% - Accent4 13 3 2" xfId="7215"/>
    <cellStyle name="40% - Accent4 13_คกส" xfId="7216"/>
    <cellStyle name="40% - Accent4 14" xfId="920"/>
    <cellStyle name="40% - Accent4 14 2" xfId="7217"/>
    <cellStyle name="40% - Accent4 14 2 2" xfId="7218"/>
    <cellStyle name="40% - Accent4 14 2 2 2" xfId="7219"/>
    <cellStyle name="40% - Accent4 14 3" xfId="7220"/>
    <cellStyle name="40% - Accent4 14 3 2" xfId="7221"/>
    <cellStyle name="40% - Accent4 14_คกส" xfId="7222"/>
    <cellStyle name="40% - Accent4 15" xfId="921"/>
    <cellStyle name="40% - Accent4 15 2" xfId="922"/>
    <cellStyle name="40% - Accent4 15 2 2" xfId="7223"/>
    <cellStyle name="40% - Accent4 16" xfId="923"/>
    <cellStyle name="40% - Accent4 16 2" xfId="924"/>
    <cellStyle name="40% - Accent4 17" xfId="925"/>
    <cellStyle name="40% - Accent4 18" xfId="926"/>
    <cellStyle name="40% - Accent4 19" xfId="927"/>
    <cellStyle name="40% - Accent4 2" xfId="928"/>
    <cellStyle name="40% - Accent4 2 2" xfId="929"/>
    <cellStyle name="40% - Accent4 2 2 2" xfId="930"/>
    <cellStyle name="40% - Accent4 2 2 2 2" xfId="7224"/>
    <cellStyle name="40% - Accent4 2 2 2 2 2" xfId="7225"/>
    <cellStyle name="40% - Accent4 2 2 2 2 2 2" xfId="7226"/>
    <cellStyle name="40% - Accent4 2 2 2 2 2 2 2" xfId="7227"/>
    <cellStyle name="40% - Accent4 2 2 2 2 2 3" xfId="7228"/>
    <cellStyle name="40% - Accent4 2 2 2 2 3" xfId="7229"/>
    <cellStyle name="40% - Accent4 2 2 2 2 3 2" xfId="7230"/>
    <cellStyle name="40% - Accent4 2 2 2 2 4" xfId="7231"/>
    <cellStyle name="40% - Accent4 2 2 2 2 5" xfId="7232"/>
    <cellStyle name="40% - Accent4 2 2 2 3" xfId="7233"/>
    <cellStyle name="40% - Accent4 2 2 2 3 2" xfId="7234"/>
    <cellStyle name="40% - Accent4 2 2 2 3 2 2" xfId="7235"/>
    <cellStyle name="40% - Accent4 2 2 2 3 3" xfId="7236"/>
    <cellStyle name="40% - Accent4 2 2 2 4" xfId="7237"/>
    <cellStyle name="40% - Accent4 2 2 2 4 2" xfId="7238"/>
    <cellStyle name="40% - Accent4 2 2 2 5" xfId="7239"/>
    <cellStyle name="40% - Accent4 2 2 2 6" xfId="7240"/>
    <cellStyle name="40% - Accent4 2 2 3" xfId="931"/>
    <cellStyle name="40% - Accent4 2 2 3 2" xfId="7241"/>
    <cellStyle name="40% - Accent4 2 2 3 2 2" xfId="7242"/>
    <cellStyle name="40% - Accent4 2 2 3 2 2 2" xfId="7243"/>
    <cellStyle name="40% - Accent4 2 2 3 2 3" xfId="7244"/>
    <cellStyle name="40% - Accent4 2 2 3 3" xfId="7245"/>
    <cellStyle name="40% - Accent4 2 2 3 3 2" xfId="7246"/>
    <cellStyle name="40% - Accent4 2 2 3 4" xfId="7247"/>
    <cellStyle name="40% - Accent4 2 2 4" xfId="932"/>
    <cellStyle name="40% - Accent4 2 2 4 2" xfId="7248"/>
    <cellStyle name="40% - Accent4 2 2 4 2 2" xfId="7249"/>
    <cellStyle name="40% - Accent4 2 2 4 3" xfId="7250"/>
    <cellStyle name="40% - Accent4 2 2 5" xfId="7251"/>
    <cellStyle name="40% - Accent4 2 2 5 2" xfId="7252"/>
    <cellStyle name="40% - Accent4 2 2 6" xfId="7253"/>
    <cellStyle name="40% - Accent4 2 2 7" xfId="7254"/>
    <cellStyle name="40% - Accent4 2 3" xfId="933"/>
    <cellStyle name="40% - Accent4 2 3 2" xfId="7255"/>
    <cellStyle name="40% - Accent4 2 3 2 2" xfId="7256"/>
    <cellStyle name="40% - Accent4 2 3 2 2 2" xfId="7257"/>
    <cellStyle name="40% - Accent4 2 3 2 2 2 2" xfId="7258"/>
    <cellStyle name="40% - Accent4 2 3 2 2 3" xfId="7259"/>
    <cellStyle name="40% - Accent4 2 3 2 3" xfId="7260"/>
    <cellStyle name="40% - Accent4 2 3 2 3 2" xfId="7261"/>
    <cellStyle name="40% - Accent4 2 3 2 4" xfId="7262"/>
    <cellStyle name="40% - Accent4 2 3 2 5" xfId="7263"/>
    <cellStyle name="40% - Accent4 2 3 3" xfId="7264"/>
    <cellStyle name="40% - Accent4 2 3 3 2" xfId="7265"/>
    <cellStyle name="40% - Accent4 2 3 3 2 2" xfId="7266"/>
    <cellStyle name="40% - Accent4 2 3 3 3" xfId="7267"/>
    <cellStyle name="40% - Accent4 2 3 4" xfId="7268"/>
    <cellStyle name="40% - Accent4 2 3 4 2" xfId="7269"/>
    <cellStyle name="40% - Accent4 2 3 5" xfId="7270"/>
    <cellStyle name="40% - Accent4 2 3 6" xfId="7271"/>
    <cellStyle name="40% - Accent4 2 4" xfId="934"/>
    <cellStyle name="40% - Accent4 2 4 2" xfId="7272"/>
    <cellStyle name="40% - Accent4 2 4 2 2" xfId="7273"/>
    <cellStyle name="40% - Accent4 2 4 2 2 2" xfId="7274"/>
    <cellStyle name="40% - Accent4 2 4 2 3" xfId="7275"/>
    <cellStyle name="40% - Accent4 2 4 3" xfId="7276"/>
    <cellStyle name="40% - Accent4 2 4 3 2" xfId="7277"/>
    <cellStyle name="40% - Accent4 2 4 4" xfId="7278"/>
    <cellStyle name="40% - Accent4 2 5" xfId="935"/>
    <cellStyle name="40% - Accent4 2 5 2" xfId="7279"/>
    <cellStyle name="40% - Accent4 2 5 2 2" xfId="7280"/>
    <cellStyle name="40% - Accent4 2 5 3" xfId="7281"/>
    <cellStyle name="40% - Accent4 2 6" xfId="936"/>
    <cellStyle name="40% - Accent4 2 6 2" xfId="7282"/>
    <cellStyle name="40% - Accent4 2 7" xfId="937"/>
    <cellStyle name="40% - Accent4 2 8" xfId="938"/>
    <cellStyle name="40% - Accent4 2 9" xfId="939"/>
    <cellStyle name="40% - Accent4 2_คกส" xfId="7283"/>
    <cellStyle name="40% - Accent4 20" xfId="940"/>
    <cellStyle name="40% - Accent4 21" xfId="941"/>
    <cellStyle name="40% - Accent4 22" xfId="942"/>
    <cellStyle name="40% - Accent4 23" xfId="943"/>
    <cellStyle name="40% - Accent4 24" xfId="944"/>
    <cellStyle name="40% - Accent4 25" xfId="945"/>
    <cellStyle name="40% - Accent4 26" xfId="946"/>
    <cellStyle name="40% - Accent4 27" xfId="947"/>
    <cellStyle name="40% - Accent4 28" xfId="948"/>
    <cellStyle name="40% - Accent4 29" xfId="949"/>
    <cellStyle name="40% - Accent4 3" xfId="950"/>
    <cellStyle name="40% - Accent4 3 2" xfId="951"/>
    <cellStyle name="40% - Accent4 3 2 2" xfId="7284"/>
    <cellStyle name="40% - Accent4 3 2 2 2" xfId="7285"/>
    <cellStyle name="40% - Accent4 3 2 2 2 2" xfId="7286"/>
    <cellStyle name="40% - Accent4 3 2 2 2 2 2" xfId="7287"/>
    <cellStyle name="40% - Accent4 3 2 2 2 3" xfId="7288"/>
    <cellStyle name="40% - Accent4 3 2 2 2 4" xfId="7289"/>
    <cellStyle name="40% - Accent4 3 2 2 3" xfId="7290"/>
    <cellStyle name="40% - Accent4 3 2 2 3 2" xfId="7291"/>
    <cellStyle name="40% - Accent4 3 2 2 4" xfId="7292"/>
    <cellStyle name="40% - Accent4 3 2 2 5" xfId="7293"/>
    <cellStyle name="40% - Accent4 3 2 3" xfId="7294"/>
    <cellStyle name="40% - Accent4 3 2 3 2" xfId="7295"/>
    <cellStyle name="40% - Accent4 3 2 3 2 2" xfId="7296"/>
    <cellStyle name="40% - Accent4 3 2 3 3" xfId="7297"/>
    <cellStyle name="40% - Accent4 3 2 4" xfId="7298"/>
    <cellStyle name="40% - Accent4 3 2 4 2" xfId="7299"/>
    <cellStyle name="40% - Accent4 3 2 5" xfId="7300"/>
    <cellStyle name="40% - Accent4 3 2 6" xfId="7301"/>
    <cellStyle name="40% - Accent4 3 3" xfId="952"/>
    <cellStyle name="40% - Accent4 3 3 2" xfId="7302"/>
    <cellStyle name="40% - Accent4 3 3 2 2" xfId="7303"/>
    <cellStyle name="40% - Accent4 3 3 2 2 2" xfId="7304"/>
    <cellStyle name="40% - Accent4 3 3 2 3" xfId="7305"/>
    <cellStyle name="40% - Accent4 3 3 2 4" xfId="7306"/>
    <cellStyle name="40% - Accent4 3 3 3" xfId="7307"/>
    <cellStyle name="40% - Accent4 3 3 3 2" xfId="7308"/>
    <cellStyle name="40% - Accent4 3 3 4" xfId="7309"/>
    <cellStyle name="40% - Accent4 3 3 5" xfId="7310"/>
    <cellStyle name="40% - Accent4 3 4" xfId="953"/>
    <cellStyle name="40% - Accent4 3 4 2" xfId="7311"/>
    <cellStyle name="40% - Accent4 3 4 2 2" xfId="7312"/>
    <cellStyle name="40% - Accent4 3 4 3" xfId="7313"/>
    <cellStyle name="40% - Accent4 3 5" xfId="7314"/>
    <cellStyle name="40% - Accent4 3 5 2" xfId="7315"/>
    <cellStyle name="40% - Accent4 3 6" xfId="7316"/>
    <cellStyle name="40% - Accent4 3 7" xfId="7317"/>
    <cellStyle name="40% - Accent4 3_คกส" xfId="7318"/>
    <cellStyle name="40% - Accent4 4" xfId="954"/>
    <cellStyle name="40% - Accent4 4 2" xfId="955"/>
    <cellStyle name="40% - Accent4 4 2 2" xfId="7319"/>
    <cellStyle name="40% - Accent4 4 2 2 2" xfId="7320"/>
    <cellStyle name="40% - Accent4 4 2 2 2 2" xfId="7321"/>
    <cellStyle name="40% - Accent4 4 2 2 2 3" xfId="7322"/>
    <cellStyle name="40% - Accent4 4 2 2 3" xfId="7323"/>
    <cellStyle name="40% - Accent4 4 2 2 4" xfId="7324"/>
    <cellStyle name="40% - Accent4 4 2 3" xfId="7325"/>
    <cellStyle name="40% - Accent4 4 2 3 2" xfId="7326"/>
    <cellStyle name="40% - Accent4 4 2 4" xfId="7327"/>
    <cellStyle name="40% - Accent4 4 2 5" xfId="7328"/>
    <cellStyle name="40% - Accent4 4 3" xfId="956"/>
    <cellStyle name="40% - Accent4 4 3 2" xfId="7329"/>
    <cellStyle name="40% - Accent4 4 3 2 2" xfId="7330"/>
    <cellStyle name="40% - Accent4 4 3 2 3" xfId="7331"/>
    <cellStyle name="40% - Accent4 4 3 3" xfId="7332"/>
    <cellStyle name="40% - Accent4 4 3 4" xfId="7333"/>
    <cellStyle name="40% - Accent4 4 4" xfId="957"/>
    <cellStyle name="40% - Accent4 4 4 2" xfId="7334"/>
    <cellStyle name="40% - Accent4 4 5" xfId="7335"/>
    <cellStyle name="40% - Accent4 4 6" xfId="7336"/>
    <cellStyle name="40% - Accent4 4_คกส" xfId="7337"/>
    <cellStyle name="40% - Accent4 5" xfId="958"/>
    <cellStyle name="40% - Accent4 5 2" xfId="959"/>
    <cellStyle name="40% - Accent4 5 2 2" xfId="7338"/>
    <cellStyle name="40% - Accent4 5 2 2 2" xfId="7339"/>
    <cellStyle name="40% - Accent4 5 2 2 2 2" xfId="7340"/>
    <cellStyle name="40% - Accent4 5 2 2 3" xfId="7341"/>
    <cellStyle name="40% - Accent4 5 2 3" xfId="7342"/>
    <cellStyle name="40% - Accent4 5 2 4" xfId="7343"/>
    <cellStyle name="40% - Accent4 5 3" xfId="960"/>
    <cellStyle name="40% - Accent4 5 3 2" xfId="7344"/>
    <cellStyle name="40% - Accent4 5 3 2 2" xfId="7345"/>
    <cellStyle name="40% - Accent4 5 3 3" xfId="7346"/>
    <cellStyle name="40% - Accent4 5 4" xfId="961"/>
    <cellStyle name="40% - Accent4 5 5" xfId="7347"/>
    <cellStyle name="40% - Accent4 5_คกส" xfId="7348"/>
    <cellStyle name="40% - Accent4 6" xfId="962"/>
    <cellStyle name="40% - Accent4 6 2" xfId="963"/>
    <cellStyle name="40% - Accent4 6 2 2" xfId="7349"/>
    <cellStyle name="40% - Accent4 6 2 2 2" xfId="7350"/>
    <cellStyle name="40% - Accent4 6 2 2 3" xfId="7351"/>
    <cellStyle name="40% - Accent4 6 2 3" xfId="7352"/>
    <cellStyle name="40% - Accent4 6 3" xfId="7353"/>
    <cellStyle name="40% - Accent4 6 3 2" xfId="7354"/>
    <cellStyle name="40% - Accent4 6 3 3" xfId="7355"/>
    <cellStyle name="40% - Accent4 6 4" xfId="7356"/>
    <cellStyle name="40% - Accent4 6_คกส" xfId="7357"/>
    <cellStyle name="40% - Accent4 7" xfId="964"/>
    <cellStyle name="40% - Accent4 7 2" xfId="965"/>
    <cellStyle name="40% - Accent4 7 2 2" xfId="7358"/>
    <cellStyle name="40% - Accent4 7 2 2 2" xfId="7359"/>
    <cellStyle name="40% - Accent4 7 2 3" xfId="7360"/>
    <cellStyle name="40% - Accent4 7 3" xfId="7361"/>
    <cellStyle name="40% - Accent4 7 3 2" xfId="7362"/>
    <cellStyle name="40% - Accent4 7 4" xfId="7363"/>
    <cellStyle name="40% - Accent4 7_คกส" xfId="7364"/>
    <cellStyle name="40% - Accent4 8" xfId="966"/>
    <cellStyle name="40% - Accent4 8 2" xfId="967"/>
    <cellStyle name="40% - Accent4 8 2 2" xfId="7365"/>
    <cellStyle name="40% - Accent4 8 2 2 2" xfId="7366"/>
    <cellStyle name="40% - Accent4 8 3" xfId="7367"/>
    <cellStyle name="40% - Accent4 8 3 2" xfId="7368"/>
    <cellStyle name="40% - Accent4 8 4" xfId="7369"/>
    <cellStyle name="40% - Accent4 8_คกส" xfId="7370"/>
    <cellStyle name="40% - Accent4 9" xfId="968"/>
    <cellStyle name="40% - Accent4 9 2" xfId="969"/>
    <cellStyle name="40% - Accent4 9 2 2" xfId="7371"/>
    <cellStyle name="40% - Accent4 9 2 2 2" xfId="7372"/>
    <cellStyle name="40% - Accent4 9 3" xfId="7373"/>
    <cellStyle name="40% - Accent4 9 3 2" xfId="7374"/>
    <cellStyle name="40% - Accent4 9_คกส" xfId="7375"/>
    <cellStyle name="40% - Accent5 1" xfId="970"/>
    <cellStyle name="40% - Accent5 1 2" xfId="7376"/>
    <cellStyle name="40% - Accent5 1_คกส" xfId="7377"/>
    <cellStyle name="40% - Accent5 10" xfId="971"/>
    <cellStyle name="40% - Accent5 10 2" xfId="7378"/>
    <cellStyle name="40% - Accent5 10_คกส" xfId="7379"/>
    <cellStyle name="40% - Accent5 11" xfId="972"/>
    <cellStyle name="40% - Accent5 11 2" xfId="7380"/>
    <cellStyle name="40% - Accent5 11_คกส" xfId="7381"/>
    <cellStyle name="40% - Accent5 12" xfId="973"/>
    <cellStyle name="40% - Accent5 12 2" xfId="974"/>
    <cellStyle name="40% - Accent5 12 3" xfId="975"/>
    <cellStyle name="40% - Accent5 12 4" xfId="976"/>
    <cellStyle name="40% - Accent5 12 5" xfId="977"/>
    <cellStyle name="40% - Accent5 12 6" xfId="978"/>
    <cellStyle name="40% - Accent5 12 7" xfId="979"/>
    <cellStyle name="40% - Accent5 12 8" xfId="980"/>
    <cellStyle name="40% - Accent5 12 9" xfId="981"/>
    <cellStyle name="40% - Accent5 12_คกส" xfId="7382"/>
    <cellStyle name="40% - Accent5 13" xfId="982"/>
    <cellStyle name="40% - Accent5 13 2" xfId="7383"/>
    <cellStyle name="40% - Accent5 13_คกส" xfId="7384"/>
    <cellStyle name="40% - Accent5 14" xfId="983"/>
    <cellStyle name="40% - Accent5 14 2" xfId="7385"/>
    <cellStyle name="40% - Accent5 14 3" xfId="7386"/>
    <cellStyle name="40% - Accent5 14 3 2" xfId="7387"/>
    <cellStyle name="40% - Accent5 14_คกส" xfId="7388"/>
    <cellStyle name="40% - Accent5 15" xfId="984"/>
    <cellStyle name="40% - Accent5 15 2" xfId="985"/>
    <cellStyle name="40% - Accent5 15 2 2" xfId="7389"/>
    <cellStyle name="40% - Accent5 16" xfId="986"/>
    <cellStyle name="40% - Accent5 16 2" xfId="987"/>
    <cellStyle name="40% - Accent5 17" xfId="988"/>
    <cellStyle name="40% - Accent5 18" xfId="989"/>
    <cellStyle name="40% - Accent5 19" xfId="990"/>
    <cellStyle name="40% - Accent5 2" xfId="991"/>
    <cellStyle name="40% - Accent5 2 2" xfId="992"/>
    <cellStyle name="40% - Accent5 2 2 2" xfId="993"/>
    <cellStyle name="40% - Accent5 2 2 2 2" xfId="7390"/>
    <cellStyle name="40% - Accent5 2 2 2 2 2" xfId="7391"/>
    <cellStyle name="40% - Accent5 2 2 2 2 2 2" xfId="7392"/>
    <cellStyle name="40% - Accent5 2 2 2 2 2 2 2" xfId="7393"/>
    <cellStyle name="40% - Accent5 2 2 2 2 2 3" xfId="7394"/>
    <cellStyle name="40% - Accent5 2 2 2 2 3" xfId="7395"/>
    <cellStyle name="40% - Accent5 2 2 2 2 3 2" xfId="7396"/>
    <cellStyle name="40% - Accent5 2 2 2 2 4" xfId="7397"/>
    <cellStyle name="40% - Accent5 2 2 2 3" xfId="7398"/>
    <cellStyle name="40% - Accent5 2 2 2 3 2" xfId="7399"/>
    <cellStyle name="40% - Accent5 2 2 2 3 2 2" xfId="7400"/>
    <cellStyle name="40% - Accent5 2 2 2 3 3" xfId="7401"/>
    <cellStyle name="40% - Accent5 2 2 2 4" xfId="7402"/>
    <cellStyle name="40% - Accent5 2 2 2 4 2" xfId="7403"/>
    <cellStyle name="40% - Accent5 2 2 2 5" xfId="7404"/>
    <cellStyle name="40% - Accent5 2 2 3" xfId="994"/>
    <cellStyle name="40% - Accent5 2 2 3 2" xfId="7405"/>
    <cellStyle name="40% - Accent5 2 2 3 2 2" xfId="7406"/>
    <cellStyle name="40% - Accent5 2 2 3 2 2 2" xfId="7407"/>
    <cellStyle name="40% - Accent5 2 2 3 2 3" xfId="7408"/>
    <cellStyle name="40% - Accent5 2 2 3 3" xfId="7409"/>
    <cellStyle name="40% - Accent5 2 2 3 3 2" xfId="7410"/>
    <cellStyle name="40% - Accent5 2 2 3 4" xfId="7411"/>
    <cellStyle name="40% - Accent5 2 2 4" xfId="995"/>
    <cellStyle name="40% - Accent5 2 2 4 2" xfId="7412"/>
    <cellStyle name="40% - Accent5 2 2 4 2 2" xfId="7413"/>
    <cellStyle name="40% - Accent5 2 2 4 3" xfId="7414"/>
    <cellStyle name="40% - Accent5 2 2 5" xfId="7415"/>
    <cellStyle name="40% - Accent5 2 2 5 2" xfId="7416"/>
    <cellStyle name="40% - Accent5 2 2 6" xfId="7417"/>
    <cellStyle name="40% - Accent5 2 2 7" xfId="7418"/>
    <cellStyle name="40% - Accent5 2 3" xfId="996"/>
    <cellStyle name="40% - Accent5 2 3 2" xfId="7419"/>
    <cellStyle name="40% - Accent5 2 3 2 2" xfId="7420"/>
    <cellStyle name="40% - Accent5 2 3 2 2 2" xfId="7421"/>
    <cellStyle name="40% - Accent5 2 3 2 2 2 2" xfId="7422"/>
    <cellStyle name="40% - Accent5 2 3 2 2 3" xfId="7423"/>
    <cellStyle name="40% - Accent5 2 3 2 3" xfId="7424"/>
    <cellStyle name="40% - Accent5 2 3 2 3 2" xfId="7425"/>
    <cellStyle name="40% - Accent5 2 3 2 4" xfId="7426"/>
    <cellStyle name="40% - Accent5 2 3 2 5" xfId="7427"/>
    <cellStyle name="40% - Accent5 2 3 3" xfId="7428"/>
    <cellStyle name="40% - Accent5 2 3 3 2" xfId="7429"/>
    <cellStyle name="40% - Accent5 2 3 3 2 2" xfId="7430"/>
    <cellStyle name="40% - Accent5 2 3 3 3" xfId="7431"/>
    <cellStyle name="40% - Accent5 2 3 4" xfId="7432"/>
    <cellStyle name="40% - Accent5 2 3 4 2" xfId="7433"/>
    <cellStyle name="40% - Accent5 2 3 5" xfId="7434"/>
    <cellStyle name="40% - Accent5 2 3 6" xfId="7435"/>
    <cellStyle name="40% - Accent5 2 4" xfId="997"/>
    <cellStyle name="40% - Accent5 2 4 2" xfId="7436"/>
    <cellStyle name="40% - Accent5 2 4 2 2" xfId="7437"/>
    <cellStyle name="40% - Accent5 2 4 2 2 2" xfId="7438"/>
    <cellStyle name="40% - Accent5 2 4 2 3" xfId="7439"/>
    <cellStyle name="40% - Accent5 2 4 3" xfId="7440"/>
    <cellStyle name="40% - Accent5 2 4 3 2" xfId="7441"/>
    <cellStyle name="40% - Accent5 2 4 4" xfId="7442"/>
    <cellStyle name="40% - Accent5 2 5" xfId="998"/>
    <cellStyle name="40% - Accent5 2 5 2" xfId="7443"/>
    <cellStyle name="40% - Accent5 2 5 2 2" xfId="7444"/>
    <cellStyle name="40% - Accent5 2 5 3" xfId="7445"/>
    <cellStyle name="40% - Accent5 2 6" xfId="999"/>
    <cellStyle name="40% - Accent5 2 6 2" xfId="7446"/>
    <cellStyle name="40% - Accent5 2 7" xfId="1000"/>
    <cellStyle name="40% - Accent5 2 8" xfId="1001"/>
    <cellStyle name="40% - Accent5 2 9" xfId="1002"/>
    <cellStyle name="40% - Accent5 2_คกส" xfId="7447"/>
    <cellStyle name="40% - Accent5 20" xfId="1003"/>
    <cellStyle name="40% - Accent5 21" xfId="1004"/>
    <cellStyle name="40% - Accent5 22" xfId="1005"/>
    <cellStyle name="40% - Accent5 23" xfId="1006"/>
    <cellStyle name="40% - Accent5 24" xfId="1007"/>
    <cellStyle name="40% - Accent5 25" xfId="1008"/>
    <cellStyle name="40% - Accent5 26" xfId="1009"/>
    <cellStyle name="40% - Accent5 27" xfId="1010"/>
    <cellStyle name="40% - Accent5 28" xfId="1011"/>
    <cellStyle name="40% - Accent5 29" xfId="1012"/>
    <cellStyle name="40% - Accent5 3" xfId="1013"/>
    <cellStyle name="40% - Accent5 3 2" xfId="1014"/>
    <cellStyle name="40% - Accent5 3 2 2" xfId="7448"/>
    <cellStyle name="40% - Accent5 3 2 2 2" xfId="7449"/>
    <cellStyle name="40% - Accent5 3 2 2 2 2" xfId="7450"/>
    <cellStyle name="40% - Accent5 3 2 2 2 2 2" xfId="7451"/>
    <cellStyle name="40% - Accent5 3 2 2 2 3" xfId="7452"/>
    <cellStyle name="40% - Accent5 3 2 2 3" xfId="7453"/>
    <cellStyle name="40% - Accent5 3 2 2 3 2" xfId="7454"/>
    <cellStyle name="40% - Accent5 3 2 2 4" xfId="7455"/>
    <cellStyle name="40% - Accent5 3 2 3" xfId="7456"/>
    <cellStyle name="40% - Accent5 3 2 3 2" xfId="7457"/>
    <cellStyle name="40% - Accent5 3 2 3 2 2" xfId="7458"/>
    <cellStyle name="40% - Accent5 3 2 3 3" xfId="7459"/>
    <cellStyle name="40% - Accent5 3 2 4" xfId="7460"/>
    <cellStyle name="40% - Accent5 3 2 4 2" xfId="7461"/>
    <cellStyle name="40% - Accent5 3 2 5" xfId="7462"/>
    <cellStyle name="40% - Accent5 3 2 6" xfId="7463"/>
    <cellStyle name="40% - Accent5 3 3" xfId="1015"/>
    <cellStyle name="40% - Accent5 3 3 2" xfId="7464"/>
    <cellStyle name="40% - Accent5 3 3 2 2" xfId="7465"/>
    <cellStyle name="40% - Accent5 3 3 2 2 2" xfId="7466"/>
    <cellStyle name="40% - Accent5 3 3 2 3" xfId="7467"/>
    <cellStyle name="40% - Accent5 3 3 3" xfId="7468"/>
    <cellStyle name="40% - Accent5 3 3 3 2" xfId="7469"/>
    <cellStyle name="40% - Accent5 3 3 4" xfId="7470"/>
    <cellStyle name="40% - Accent5 3 4" xfId="1016"/>
    <cellStyle name="40% - Accent5 3 4 2" xfId="7471"/>
    <cellStyle name="40% - Accent5 3 4 2 2" xfId="7472"/>
    <cellStyle name="40% - Accent5 3 4 3" xfId="7473"/>
    <cellStyle name="40% - Accent5 3 5" xfId="7474"/>
    <cellStyle name="40% - Accent5 3 5 2" xfId="7475"/>
    <cellStyle name="40% - Accent5 3 6" xfId="7476"/>
    <cellStyle name="40% - Accent5 3 7" xfId="7477"/>
    <cellStyle name="40% - Accent5 3_คกส" xfId="7478"/>
    <cellStyle name="40% - Accent5 4" xfId="1017"/>
    <cellStyle name="40% - Accent5 4 2" xfId="1018"/>
    <cellStyle name="40% - Accent5 4 2 2" xfId="7479"/>
    <cellStyle name="40% - Accent5 4 2 2 2" xfId="7480"/>
    <cellStyle name="40% - Accent5 4 2 2 2 2" xfId="7481"/>
    <cellStyle name="40% - Accent5 4 2 2 3" xfId="7482"/>
    <cellStyle name="40% - Accent5 4 2 3" xfId="7483"/>
    <cellStyle name="40% - Accent5 4 2 3 2" xfId="7484"/>
    <cellStyle name="40% - Accent5 4 2 4" xfId="7485"/>
    <cellStyle name="40% - Accent5 4 2 5" xfId="7486"/>
    <cellStyle name="40% - Accent5 4 3" xfId="1019"/>
    <cellStyle name="40% - Accent5 4 3 2" xfId="7487"/>
    <cellStyle name="40% - Accent5 4 3 2 2" xfId="7488"/>
    <cellStyle name="40% - Accent5 4 3 3" xfId="7489"/>
    <cellStyle name="40% - Accent5 4 4" xfId="1020"/>
    <cellStyle name="40% - Accent5 4 4 2" xfId="7490"/>
    <cellStyle name="40% - Accent5 4 5" xfId="7491"/>
    <cellStyle name="40% - Accent5 4 6" xfId="7492"/>
    <cellStyle name="40% - Accent5 4_คกส" xfId="7493"/>
    <cellStyle name="40% - Accent5 5" xfId="1021"/>
    <cellStyle name="40% - Accent5 5 2" xfId="1022"/>
    <cellStyle name="40% - Accent5 5 2 2" xfId="7494"/>
    <cellStyle name="40% - Accent5 5 2 2 2" xfId="7495"/>
    <cellStyle name="40% - Accent5 5 2 3" xfId="7496"/>
    <cellStyle name="40% - Accent5 5 2 4" xfId="7497"/>
    <cellStyle name="40% - Accent5 5 3" xfId="1023"/>
    <cellStyle name="40% - Accent5 5 3 2" xfId="7498"/>
    <cellStyle name="40% - Accent5 5 4" xfId="1024"/>
    <cellStyle name="40% - Accent5 5 5" xfId="7499"/>
    <cellStyle name="40% - Accent5 5_คกส" xfId="7500"/>
    <cellStyle name="40% - Accent5 6" xfId="1025"/>
    <cellStyle name="40% - Accent5 6 2" xfId="7501"/>
    <cellStyle name="40% - Accent5 6 2 2" xfId="7502"/>
    <cellStyle name="40% - Accent5 6 2 3" xfId="7503"/>
    <cellStyle name="40% - Accent5 6 3" xfId="7504"/>
    <cellStyle name="40% - Accent5 6 4" xfId="7505"/>
    <cellStyle name="40% - Accent5 6_คกส" xfId="7506"/>
    <cellStyle name="40% - Accent5 7" xfId="1026"/>
    <cellStyle name="40% - Accent5 7 2" xfId="7507"/>
    <cellStyle name="40% - Accent5 7 2 2" xfId="7508"/>
    <cellStyle name="40% - Accent5 7 3" xfId="7509"/>
    <cellStyle name="40% - Accent5 7_คกส" xfId="7510"/>
    <cellStyle name="40% - Accent5 8" xfId="1027"/>
    <cellStyle name="40% - Accent5 8 2" xfId="7511"/>
    <cellStyle name="40% - Accent5 8 3" xfId="7512"/>
    <cellStyle name="40% - Accent5 8_คกส" xfId="7513"/>
    <cellStyle name="40% - Accent5 9" xfId="1028"/>
    <cellStyle name="40% - Accent5 9 2" xfId="7514"/>
    <cellStyle name="40% - Accent5 9_คกส" xfId="7515"/>
    <cellStyle name="40% - Accent6 1" xfId="1029"/>
    <cellStyle name="40% - Accent6 1 2" xfId="7516"/>
    <cellStyle name="40% - Accent6 1 2 2" xfId="7517"/>
    <cellStyle name="40% - Accent6 1 2 2 2" xfId="7518"/>
    <cellStyle name="40% - Accent6 1 3" xfId="7519"/>
    <cellStyle name="40% - Accent6 1 3 2" xfId="7520"/>
    <cellStyle name="40% - Accent6 1_คกส" xfId="7521"/>
    <cellStyle name="40% - Accent6 10" xfId="1030"/>
    <cellStyle name="40% - Accent6 10 2" xfId="7522"/>
    <cellStyle name="40% - Accent6 10 2 2" xfId="7523"/>
    <cellStyle name="40% - Accent6 10 2 2 2" xfId="7524"/>
    <cellStyle name="40% - Accent6 10 3" xfId="7525"/>
    <cellStyle name="40% - Accent6 10 3 2" xfId="7526"/>
    <cellStyle name="40% - Accent6 10_คกส" xfId="7527"/>
    <cellStyle name="40% - Accent6 11" xfId="1031"/>
    <cellStyle name="40% - Accent6 11 2" xfId="7528"/>
    <cellStyle name="40% - Accent6 11 2 2" xfId="7529"/>
    <cellStyle name="40% - Accent6 11 2 2 2" xfId="7530"/>
    <cellStyle name="40% - Accent6 11 3" xfId="7531"/>
    <cellStyle name="40% - Accent6 11 3 2" xfId="7532"/>
    <cellStyle name="40% - Accent6 11_คกส" xfId="7533"/>
    <cellStyle name="40% - Accent6 12" xfId="1032"/>
    <cellStyle name="40% - Accent6 12 2" xfId="1033"/>
    <cellStyle name="40% - Accent6 12 2 2" xfId="7534"/>
    <cellStyle name="40% - Accent6 12 2 2 2" xfId="7535"/>
    <cellStyle name="40% - Accent6 12 3" xfId="1034"/>
    <cellStyle name="40% - Accent6 12 3 2" xfId="7536"/>
    <cellStyle name="40% - Accent6 12 4" xfId="1035"/>
    <cellStyle name="40% - Accent6 12 5" xfId="1036"/>
    <cellStyle name="40% - Accent6 12 6" xfId="1037"/>
    <cellStyle name="40% - Accent6 12 7" xfId="1038"/>
    <cellStyle name="40% - Accent6 12 8" xfId="1039"/>
    <cellStyle name="40% - Accent6 12 9" xfId="1040"/>
    <cellStyle name="40% - Accent6 12_คกส" xfId="7537"/>
    <cellStyle name="40% - Accent6 13" xfId="1041"/>
    <cellStyle name="40% - Accent6 13 2" xfId="7538"/>
    <cellStyle name="40% - Accent6 13 2 2" xfId="7539"/>
    <cellStyle name="40% - Accent6 13 2 2 2" xfId="7540"/>
    <cellStyle name="40% - Accent6 13 3" xfId="7541"/>
    <cellStyle name="40% - Accent6 13 3 2" xfId="7542"/>
    <cellStyle name="40% - Accent6 13_คกส" xfId="7543"/>
    <cellStyle name="40% - Accent6 14" xfId="1042"/>
    <cellStyle name="40% - Accent6 14 2" xfId="7544"/>
    <cellStyle name="40% - Accent6 14 2 2" xfId="7545"/>
    <cellStyle name="40% - Accent6 14 2 2 2" xfId="7546"/>
    <cellStyle name="40% - Accent6 14 3" xfId="7547"/>
    <cellStyle name="40% - Accent6 14 3 2" xfId="7548"/>
    <cellStyle name="40% - Accent6 14_คกส" xfId="7549"/>
    <cellStyle name="40% - Accent6 15" xfId="1043"/>
    <cellStyle name="40% - Accent6 15 2" xfId="1044"/>
    <cellStyle name="40% - Accent6 15 2 2" xfId="7550"/>
    <cellStyle name="40% - Accent6 16" xfId="1045"/>
    <cellStyle name="40% - Accent6 16 2" xfId="1046"/>
    <cellStyle name="40% - Accent6 17" xfId="1047"/>
    <cellStyle name="40% - Accent6 18" xfId="1048"/>
    <cellStyle name="40% - Accent6 19" xfId="1049"/>
    <cellStyle name="40% - Accent6 2" xfId="1050"/>
    <cellStyle name="40% - Accent6 2 2" xfId="1051"/>
    <cellStyle name="40% - Accent6 2 2 2" xfId="1052"/>
    <cellStyle name="40% - Accent6 2 2 2 2" xfId="7551"/>
    <cellStyle name="40% - Accent6 2 2 2 2 2" xfId="7552"/>
    <cellStyle name="40% - Accent6 2 2 2 2 2 2" xfId="7553"/>
    <cellStyle name="40% - Accent6 2 2 2 2 2 2 2" xfId="7554"/>
    <cellStyle name="40% - Accent6 2 2 2 2 2 3" xfId="7555"/>
    <cellStyle name="40% - Accent6 2 2 2 2 3" xfId="7556"/>
    <cellStyle name="40% - Accent6 2 2 2 2 3 2" xfId="7557"/>
    <cellStyle name="40% - Accent6 2 2 2 2 4" xfId="7558"/>
    <cellStyle name="40% - Accent6 2 2 2 2 5" xfId="7559"/>
    <cellStyle name="40% - Accent6 2 2 2 3" xfId="7560"/>
    <cellStyle name="40% - Accent6 2 2 2 3 2" xfId="7561"/>
    <cellStyle name="40% - Accent6 2 2 2 3 2 2" xfId="7562"/>
    <cellStyle name="40% - Accent6 2 2 2 3 3" xfId="7563"/>
    <cellStyle name="40% - Accent6 2 2 2 4" xfId="7564"/>
    <cellStyle name="40% - Accent6 2 2 2 4 2" xfId="7565"/>
    <cellStyle name="40% - Accent6 2 2 2 5" xfId="7566"/>
    <cellStyle name="40% - Accent6 2 2 2 6" xfId="7567"/>
    <cellStyle name="40% - Accent6 2 2 3" xfId="1053"/>
    <cellStyle name="40% - Accent6 2 2 3 2" xfId="7568"/>
    <cellStyle name="40% - Accent6 2 2 3 2 2" xfId="7569"/>
    <cellStyle name="40% - Accent6 2 2 3 2 2 2" xfId="7570"/>
    <cellStyle name="40% - Accent6 2 2 3 2 3" xfId="7571"/>
    <cellStyle name="40% - Accent6 2 2 3 3" xfId="7572"/>
    <cellStyle name="40% - Accent6 2 2 3 3 2" xfId="7573"/>
    <cellStyle name="40% - Accent6 2 2 3 4" xfId="7574"/>
    <cellStyle name="40% - Accent6 2 2 4" xfId="1054"/>
    <cellStyle name="40% - Accent6 2 2 4 2" xfId="7575"/>
    <cellStyle name="40% - Accent6 2 2 4 2 2" xfId="7576"/>
    <cellStyle name="40% - Accent6 2 2 4 3" xfId="7577"/>
    <cellStyle name="40% - Accent6 2 2 5" xfId="7578"/>
    <cellStyle name="40% - Accent6 2 2 5 2" xfId="7579"/>
    <cellStyle name="40% - Accent6 2 2 6" xfId="7580"/>
    <cellStyle name="40% - Accent6 2 2 7" xfId="7581"/>
    <cellStyle name="40% - Accent6 2 3" xfId="1055"/>
    <cellStyle name="40% - Accent6 2 3 2" xfId="7582"/>
    <cellStyle name="40% - Accent6 2 3 2 2" xfId="7583"/>
    <cellStyle name="40% - Accent6 2 3 2 2 2" xfId="7584"/>
    <cellStyle name="40% - Accent6 2 3 2 2 2 2" xfId="7585"/>
    <cellStyle name="40% - Accent6 2 3 2 2 3" xfId="7586"/>
    <cellStyle name="40% - Accent6 2 3 2 3" xfId="7587"/>
    <cellStyle name="40% - Accent6 2 3 2 3 2" xfId="7588"/>
    <cellStyle name="40% - Accent6 2 3 2 4" xfId="7589"/>
    <cellStyle name="40% - Accent6 2 3 2 5" xfId="7590"/>
    <cellStyle name="40% - Accent6 2 3 3" xfId="7591"/>
    <cellStyle name="40% - Accent6 2 3 3 2" xfId="7592"/>
    <cellStyle name="40% - Accent6 2 3 3 2 2" xfId="7593"/>
    <cellStyle name="40% - Accent6 2 3 3 3" xfId="7594"/>
    <cellStyle name="40% - Accent6 2 3 4" xfId="7595"/>
    <cellStyle name="40% - Accent6 2 3 4 2" xfId="7596"/>
    <cellStyle name="40% - Accent6 2 3 5" xfId="7597"/>
    <cellStyle name="40% - Accent6 2 3 6" xfId="7598"/>
    <cellStyle name="40% - Accent6 2 4" xfId="1056"/>
    <cellStyle name="40% - Accent6 2 4 2" xfId="7599"/>
    <cellStyle name="40% - Accent6 2 4 2 2" xfId="7600"/>
    <cellStyle name="40% - Accent6 2 4 2 2 2" xfId="7601"/>
    <cellStyle name="40% - Accent6 2 4 2 3" xfId="7602"/>
    <cellStyle name="40% - Accent6 2 4 3" xfId="7603"/>
    <cellStyle name="40% - Accent6 2 4 3 2" xfId="7604"/>
    <cellStyle name="40% - Accent6 2 4 4" xfId="7605"/>
    <cellStyle name="40% - Accent6 2 5" xfId="1057"/>
    <cellStyle name="40% - Accent6 2 5 2" xfId="7606"/>
    <cellStyle name="40% - Accent6 2 5 2 2" xfId="7607"/>
    <cellStyle name="40% - Accent6 2 5 3" xfId="7608"/>
    <cellStyle name="40% - Accent6 2 6" xfId="1058"/>
    <cellStyle name="40% - Accent6 2 6 2" xfId="7609"/>
    <cellStyle name="40% - Accent6 2 7" xfId="1059"/>
    <cellStyle name="40% - Accent6 2 8" xfId="1060"/>
    <cellStyle name="40% - Accent6 2 9" xfId="1061"/>
    <cellStyle name="40% - Accent6 2_คกส" xfId="7610"/>
    <cellStyle name="40% - Accent6 20" xfId="1062"/>
    <cellStyle name="40% - Accent6 21" xfId="1063"/>
    <cellStyle name="40% - Accent6 22" xfId="1064"/>
    <cellStyle name="40% - Accent6 23" xfId="1065"/>
    <cellStyle name="40% - Accent6 24" xfId="1066"/>
    <cellStyle name="40% - Accent6 25" xfId="1067"/>
    <cellStyle name="40% - Accent6 26" xfId="1068"/>
    <cellStyle name="40% - Accent6 27" xfId="1069"/>
    <cellStyle name="40% - Accent6 28" xfId="1070"/>
    <cellStyle name="40% - Accent6 29" xfId="1071"/>
    <cellStyle name="40% - Accent6 3" xfId="1072"/>
    <cellStyle name="40% - Accent6 3 2" xfId="1073"/>
    <cellStyle name="40% - Accent6 3 2 2" xfId="7611"/>
    <cellStyle name="40% - Accent6 3 2 2 2" xfId="7612"/>
    <cellStyle name="40% - Accent6 3 2 2 2 2" xfId="7613"/>
    <cellStyle name="40% - Accent6 3 2 2 2 2 2" xfId="7614"/>
    <cellStyle name="40% - Accent6 3 2 2 2 3" xfId="7615"/>
    <cellStyle name="40% - Accent6 3 2 2 2 4" xfId="7616"/>
    <cellStyle name="40% - Accent6 3 2 2 3" xfId="7617"/>
    <cellStyle name="40% - Accent6 3 2 2 3 2" xfId="7618"/>
    <cellStyle name="40% - Accent6 3 2 2 4" xfId="7619"/>
    <cellStyle name="40% - Accent6 3 2 2 5" xfId="7620"/>
    <cellStyle name="40% - Accent6 3 2 3" xfId="7621"/>
    <cellStyle name="40% - Accent6 3 2 3 2" xfId="7622"/>
    <cellStyle name="40% - Accent6 3 2 3 2 2" xfId="7623"/>
    <cellStyle name="40% - Accent6 3 2 3 3" xfId="7624"/>
    <cellStyle name="40% - Accent6 3 2 4" xfId="7625"/>
    <cellStyle name="40% - Accent6 3 2 4 2" xfId="7626"/>
    <cellStyle name="40% - Accent6 3 2 5" xfId="7627"/>
    <cellStyle name="40% - Accent6 3 2 6" xfId="7628"/>
    <cellStyle name="40% - Accent6 3 3" xfId="1074"/>
    <cellStyle name="40% - Accent6 3 3 2" xfId="7629"/>
    <cellStyle name="40% - Accent6 3 3 2 2" xfId="7630"/>
    <cellStyle name="40% - Accent6 3 3 2 2 2" xfId="7631"/>
    <cellStyle name="40% - Accent6 3 3 2 3" xfId="7632"/>
    <cellStyle name="40% - Accent6 3 3 2 4" xfId="7633"/>
    <cellStyle name="40% - Accent6 3 3 3" xfId="7634"/>
    <cellStyle name="40% - Accent6 3 3 3 2" xfId="7635"/>
    <cellStyle name="40% - Accent6 3 3 4" xfId="7636"/>
    <cellStyle name="40% - Accent6 3 3 5" xfId="7637"/>
    <cellStyle name="40% - Accent6 3 4" xfId="1075"/>
    <cellStyle name="40% - Accent6 3 4 2" xfId="7638"/>
    <cellStyle name="40% - Accent6 3 4 2 2" xfId="7639"/>
    <cellStyle name="40% - Accent6 3 4 3" xfId="7640"/>
    <cellStyle name="40% - Accent6 3 5" xfId="7641"/>
    <cellStyle name="40% - Accent6 3 5 2" xfId="7642"/>
    <cellStyle name="40% - Accent6 3 6" xfId="7643"/>
    <cellStyle name="40% - Accent6 3 7" xfId="7644"/>
    <cellStyle name="40% - Accent6 3_คกส" xfId="7645"/>
    <cellStyle name="40% - Accent6 4" xfId="1076"/>
    <cellStyle name="40% - Accent6 4 2" xfId="1077"/>
    <cellStyle name="40% - Accent6 4 2 2" xfId="7646"/>
    <cellStyle name="40% - Accent6 4 2 2 2" xfId="7647"/>
    <cellStyle name="40% - Accent6 4 2 2 2 2" xfId="7648"/>
    <cellStyle name="40% - Accent6 4 2 2 2 3" xfId="7649"/>
    <cellStyle name="40% - Accent6 4 2 2 3" xfId="7650"/>
    <cellStyle name="40% - Accent6 4 2 2 4" xfId="7651"/>
    <cellStyle name="40% - Accent6 4 2 3" xfId="7652"/>
    <cellStyle name="40% - Accent6 4 2 3 2" xfId="7653"/>
    <cellStyle name="40% - Accent6 4 2 4" xfId="7654"/>
    <cellStyle name="40% - Accent6 4 2 5" xfId="7655"/>
    <cellStyle name="40% - Accent6 4 3" xfId="1078"/>
    <cellStyle name="40% - Accent6 4 3 2" xfId="7656"/>
    <cellStyle name="40% - Accent6 4 3 2 2" xfId="7657"/>
    <cellStyle name="40% - Accent6 4 3 2 3" xfId="7658"/>
    <cellStyle name="40% - Accent6 4 3 3" xfId="7659"/>
    <cellStyle name="40% - Accent6 4 3 4" xfId="7660"/>
    <cellStyle name="40% - Accent6 4 4" xfId="1079"/>
    <cellStyle name="40% - Accent6 4 4 2" xfId="7661"/>
    <cellStyle name="40% - Accent6 4 5" xfId="7662"/>
    <cellStyle name="40% - Accent6 4 6" xfId="7663"/>
    <cellStyle name="40% - Accent6 4_คกส" xfId="7664"/>
    <cellStyle name="40% - Accent6 5" xfId="1080"/>
    <cellStyle name="40% - Accent6 5 2" xfId="1081"/>
    <cellStyle name="40% - Accent6 5 2 2" xfId="7665"/>
    <cellStyle name="40% - Accent6 5 2 2 2" xfId="7666"/>
    <cellStyle name="40% - Accent6 5 2 2 2 2" xfId="7667"/>
    <cellStyle name="40% - Accent6 5 2 2 3" xfId="7668"/>
    <cellStyle name="40% - Accent6 5 2 3" xfId="7669"/>
    <cellStyle name="40% - Accent6 5 2 4" xfId="7670"/>
    <cellStyle name="40% - Accent6 5 3" xfId="1082"/>
    <cellStyle name="40% - Accent6 5 3 2" xfId="7671"/>
    <cellStyle name="40% - Accent6 5 3 2 2" xfId="7672"/>
    <cellStyle name="40% - Accent6 5 3 3" xfId="7673"/>
    <cellStyle name="40% - Accent6 5 4" xfId="1083"/>
    <cellStyle name="40% - Accent6 5 5" xfId="7674"/>
    <cellStyle name="40% - Accent6 5_คกส" xfId="7675"/>
    <cellStyle name="40% - Accent6 6" xfId="1084"/>
    <cellStyle name="40% - Accent6 6 2" xfId="7676"/>
    <cellStyle name="40% - Accent6 6 2 2" xfId="7677"/>
    <cellStyle name="40% - Accent6 6 2 2 2" xfId="7678"/>
    <cellStyle name="40% - Accent6 6 2 2 3" xfId="7679"/>
    <cellStyle name="40% - Accent6 6 2 3" xfId="7680"/>
    <cellStyle name="40% - Accent6 6 3" xfId="7681"/>
    <cellStyle name="40% - Accent6 6 3 2" xfId="7682"/>
    <cellStyle name="40% - Accent6 6 3 3" xfId="7683"/>
    <cellStyle name="40% - Accent6 6 4" xfId="7684"/>
    <cellStyle name="40% - Accent6 6_คกส" xfId="7685"/>
    <cellStyle name="40% - Accent6 7" xfId="1085"/>
    <cellStyle name="40% - Accent6 7 2" xfId="7686"/>
    <cellStyle name="40% - Accent6 7 2 2" xfId="7687"/>
    <cellStyle name="40% - Accent6 7 2 2 2" xfId="7688"/>
    <cellStyle name="40% - Accent6 7 2 3" xfId="7689"/>
    <cellStyle name="40% - Accent6 7 3" xfId="7690"/>
    <cellStyle name="40% - Accent6 7 3 2" xfId="7691"/>
    <cellStyle name="40% - Accent6 7 4" xfId="7692"/>
    <cellStyle name="40% - Accent6 7_คกส" xfId="7693"/>
    <cellStyle name="40% - Accent6 8" xfId="1086"/>
    <cellStyle name="40% - Accent6 8 2" xfId="7694"/>
    <cellStyle name="40% - Accent6 8 2 2" xfId="7695"/>
    <cellStyle name="40% - Accent6 8 2 2 2" xfId="7696"/>
    <cellStyle name="40% - Accent6 8 3" xfId="7697"/>
    <cellStyle name="40% - Accent6 8 3 2" xfId="7698"/>
    <cellStyle name="40% - Accent6 8 4" xfId="7699"/>
    <cellStyle name="40% - Accent6 8_คกส" xfId="7700"/>
    <cellStyle name="40% - Accent6 9" xfId="1087"/>
    <cellStyle name="40% - Accent6 9 2" xfId="7701"/>
    <cellStyle name="40% - Accent6 9 2 2" xfId="7702"/>
    <cellStyle name="40% - Accent6 9 2 2 2" xfId="7703"/>
    <cellStyle name="40% - Accent6 9 3" xfId="7704"/>
    <cellStyle name="40% - Accent6 9 3 2" xfId="7705"/>
    <cellStyle name="40% - Accent6 9_คกส" xfId="7706"/>
    <cellStyle name="40% - ส่วนที่ถูกเน้น1 10" xfId="1088"/>
    <cellStyle name="40% - ส่วนที่ถูกเน้น1 11" xfId="1089"/>
    <cellStyle name="40% - ส่วนที่ถูกเน้น1 12" xfId="1090"/>
    <cellStyle name="40% - ส่วนที่ถูกเน้น1 13" xfId="1091"/>
    <cellStyle name="40% - ส่วนที่ถูกเน้น1 14" xfId="1092"/>
    <cellStyle name="40% - ส่วนที่ถูกเน้น1 15" xfId="1093"/>
    <cellStyle name="40% - ส่วนที่ถูกเน้น1 16" xfId="1094"/>
    <cellStyle name="40% - ส่วนที่ถูกเน้น1 17" xfId="1095"/>
    <cellStyle name="40% - ส่วนที่ถูกเน้น1 18" xfId="1096"/>
    <cellStyle name="40% - ส่วนที่ถูกเน้น1 19" xfId="1097"/>
    <cellStyle name="40% - ส่วนที่ถูกเน้น1 2" xfId="1098"/>
    <cellStyle name="40% - ส่วนที่ถูกเน้น1 2 2" xfId="1099"/>
    <cellStyle name="40% - ส่วนที่ถูกเน้น1 2 3" xfId="1100"/>
    <cellStyle name="40% - ส่วนที่ถูกเน้น1 2 3 2" xfId="7707"/>
    <cellStyle name="40% - ส่วนที่ถูกเน้น1 2 4" xfId="1101"/>
    <cellStyle name="40% - ส่วนที่ถูกเน้น1 2_คกส" xfId="7708"/>
    <cellStyle name="40% - ส่วนที่ถูกเน้น1 20" xfId="1102"/>
    <cellStyle name="40% - ส่วนที่ถูกเน้น1 21" xfId="1103"/>
    <cellStyle name="40% - ส่วนที่ถูกเน้น1 22" xfId="1104"/>
    <cellStyle name="40% - ส่วนที่ถูกเน้น1 23" xfId="1105"/>
    <cellStyle name="40% - ส่วนที่ถูกเน้น1 24" xfId="1106"/>
    <cellStyle name="40% - ส่วนที่ถูกเน้น1 25" xfId="1107"/>
    <cellStyle name="40% - ส่วนที่ถูกเน้น1 26" xfId="1108"/>
    <cellStyle name="40% - ส่วนที่ถูกเน้น1 27" xfId="1109"/>
    <cellStyle name="40% - ส่วนที่ถูกเน้น1 28" xfId="1110"/>
    <cellStyle name="40% - ส่วนที่ถูกเน้น1 29" xfId="1111"/>
    <cellStyle name="40% - ส่วนที่ถูกเน้น1 3" xfId="1112"/>
    <cellStyle name="40% - ส่วนที่ถูกเน้น1 3 2" xfId="1113"/>
    <cellStyle name="40% - ส่วนที่ถูกเน้น1 3 2 2" xfId="7709"/>
    <cellStyle name="40% - ส่วนที่ถูกเน้น1 3 2 2 2" xfId="7710"/>
    <cellStyle name="40% - ส่วนที่ถูกเน้น1 3 2 3" xfId="7711"/>
    <cellStyle name="40% - ส่วนที่ถูกเน้น1 3 3" xfId="1114"/>
    <cellStyle name="40% - ส่วนที่ถูกเน้น1 3 4" xfId="1115"/>
    <cellStyle name="40% - ส่วนที่ถูกเน้น1 30" xfId="1116"/>
    <cellStyle name="40% - ส่วนที่ถูกเน้น1 4" xfId="1117"/>
    <cellStyle name="40% - ส่วนที่ถูกเน้น1 4 2" xfId="1118"/>
    <cellStyle name="40% - ส่วนที่ถูกเน้น1 4 2 2" xfId="7712"/>
    <cellStyle name="40% - ส่วนที่ถูกเน้น1 4 3" xfId="1119"/>
    <cellStyle name="40% - ส่วนที่ถูกเน้น1 4 4" xfId="1120"/>
    <cellStyle name="40% - ส่วนที่ถูกเน้น1 5" xfId="1121"/>
    <cellStyle name="40% - ส่วนที่ถูกเน้น1 5 2" xfId="1122"/>
    <cellStyle name="40% - ส่วนที่ถูกเน้น1 5 3" xfId="1123"/>
    <cellStyle name="40% - ส่วนที่ถูกเน้น1 5 4" xfId="1124"/>
    <cellStyle name="40% - ส่วนที่ถูกเน้น1 6" xfId="1125"/>
    <cellStyle name="40% - ส่วนที่ถูกเน้น1 6 2" xfId="1126"/>
    <cellStyle name="40% - ส่วนที่ถูกเน้น1 6 3" xfId="1127"/>
    <cellStyle name="40% - ส่วนที่ถูกเน้น1 6 4" xfId="1128"/>
    <cellStyle name="40% - ส่วนที่ถูกเน้น1 7" xfId="1129"/>
    <cellStyle name="40% - ส่วนที่ถูกเน้น1 7 2" xfId="1130"/>
    <cellStyle name="40% - ส่วนที่ถูกเน้น1 7 3" xfId="1131"/>
    <cellStyle name="40% - ส่วนที่ถูกเน้น1 7 4" xfId="1132"/>
    <cellStyle name="40% - ส่วนที่ถูกเน้น1 8" xfId="1133"/>
    <cellStyle name="40% - ส่วนที่ถูกเน้น1 8 2" xfId="1134"/>
    <cellStyle name="40% - ส่วนที่ถูกเน้น1 8 3" xfId="1135"/>
    <cellStyle name="40% - ส่วนที่ถูกเน้น1 8 4" xfId="1136"/>
    <cellStyle name="40% - ส่วนที่ถูกเน้น1 9" xfId="1137"/>
    <cellStyle name="40% - ส่วนที่ถูกเน้น1 9 2" xfId="1138"/>
    <cellStyle name="40% - ส่วนที่ถูกเน้น1 9 3" xfId="1139"/>
    <cellStyle name="40% - ส่วนที่ถูกเน้น1 9 4" xfId="1140"/>
    <cellStyle name="40% - ส่วนที่ถูกเน้น2 10" xfId="1141"/>
    <cellStyle name="40% - ส่วนที่ถูกเน้น2 11" xfId="1142"/>
    <cellStyle name="40% - ส่วนที่ถูกเน้น2 12" xfId="1143"/>
    <cellStyle name="40% - ส่วนที่ถูกเน้น2 13" xfId="1144"/>
    <cellStyle name="40% - ส่วนที่ถูกเน้น2 14" xfId="1145"/>
    <cellStyle name="40% - ส่วนที่ถูกเน้น2 15" xfId="1146"/>
    <cellStyle name="40% - ส่วนที่ถูกเน้น2 16" xfId="1147"/>
    <cellStyle name="40% - ส่วนที่ถูกเน้น2 17" xfId="1148"/>
    <cellStyle name="40% - ส่วนที่ถูกเน้น2 18" xfId="1149"/>
    <cellStyle name="40% - ส่วนที่ถูกเน้น2 19" xfId="1150"/>
    <cellStyle name="40% - ส่วนที่ถูกเน้น2 2" xfId="1151"/>
    <cellStyle name="40% - ส่วนที่ถูกเน้น2 2 2" xfId="1152"/>
    <cellStyle name="40% - ส่วนที่ถูกเน้น2 2 2 2" xfId="7713"/>
    <cellStyle name="40% - ส่วนที่ถูกเน้น2 2 2 2 2" xfId="7714"/>
    <cellStyle name="40% - ส่วนที่ถูกเน้น2 2 3" xfId="1153"/>
    <cellStyle name="40% - ส่วนที่ถูกเน้น2 2 3 2" xfId="7715"/>
    <cellStyle name="40% - ส่วนที่ถูกเน้น2 2 4" xfId="1154"/>
    <cellStyle name="40% - ส่วนที่ถูกเน้น2 2_คกส" xfId="7716"/>
    <cellStyle name="40% - ส่วนที่ถูกเน้น2 20" xfId="1155"/>
    <cellStyle name="40% - ส่วนที่ถูกเน้น2 21" xfId="1156"/>
    <cellStyle name="40% - ส่วนที่ถูกเน้น2 22" xfId="1157"/>
    <cellStyle name="40% - ส่วนที่ถูกเน้น2 23" xfId="1158"/>
    <cellStyle name="40% - ส่วนที่ถูกเน้น2 24" xfId="1159"/>
    <cellStyle name="40% - ส่วนที่ถูกเน้น2 25" xfId="1160"/>
    <cellStyle name="40% - ส่วนที่ถูกเน้น2 26" xfId="1161"/>
    <cellStyle name="40% - ส่วนที่ถูกเน้น2 27" xfId="1162"/>
    <cellStyle name="40% - ส่วนที่ถูกเน้น2 28" xfId="1163"/>
    <cellStyle name="40% - ส่วนที่ถูกเน้น2 29" xfId="1164"/>
    <cellStyle name="40% - ส่วนที่ถูกเน้น2 3" xfId="1165"/>
    <cellStyle name="40% - ส่วนที่ถูกเน้น2 3 2" xfId="1166"/>
    <cellStyle name="40% - ส่วนที่ถูกเน้น2 3 2 2" xfId="7717"/>
    <cellStyle name="40% - ส่วนที่ถูกเน้น2 3 2 2 2" xfId="7718"/>
    <cellStyle name="40% - ส่วนที่ถูกเน้น2 3 2 3" xfId="7719"/>
    <cellStyle name="40% - ส่วนที่ถูกเน้น2 3 3" xfId="1167"/>
    <cellStyle name="40% - ส่วนที่ถูกเน้น2 3 4" xfId="1168"/>
    <cellStyle name="40% - ส่วนที่ถูกเน้น2 30" xfId="1169"/>
    <cellStyle name="40% - ส่วนที่ถูกเน้น2 4" xfId="1170"/>
    <cellStyle name="40% - ส่วนที่ถูกเน้น2 4 2" xfId="1171"/>
    <cellStyle name="40% - ส่วนที่ถูกเน้น2 4 3" xfId="1172"/>
    <cellStyle name="40% - ส่วนที่ถูกเน้น2 4 4" xfId="1173"/>
    <cellStyle name="40% - ส่วนที่ถูกเน้น2 5" xfId="1174"/>
    <cellStyle name="40% - ส่วนที่ถูกเน้น2 5 2" xfId="1175"/>
    <cellStyle name="40% - ส่วนที่ถูกเน้น2 5 3" xfId="1176"/>
    <cellStyle name="40% - ส่วนที่ถูกเน้น2 5 4" xfId="1177"/>
    <cellStyle name="40% - ส่วนที่ถูกเน้น2 6" xfId="1178"/>
    <cellStyle name="40% - ส่วนที่ถูกเน้น2 6 2" xfId="1179"/>
    <cellStyle name="40% - ส่วนที่ถูกเน้น2 6 3" xfId="1180"/>
    <cellStyle name="40% - ส่วนที่ถูกเน้น2 6 4" xfId="1181"/>
    <cellStyle name="40% - ส่วนที่ถูกเน้น2 7" xfId="1182"/>
    <cellStyle name="40% - ส่วนที่ถูกเน้น2 7 2" xfId="1183"/>
    <cellStyle name="40% - ส่วนที่ถูกเน้น2 7 3" xfId="1184"/>
    <cellStyle name="40% - ส่วนที่ถูกเน้น2 7 4" xfId="1185"/>
    <cellStyle name="40% - ส่วนที่ถูกเน้น2 8" xfId="1186"/>
    <cellStyle name="40% - ส่วนที่ถูกเน้น2 8 2" xfId="1187"/>
    <cellStyle name="40% - ส่วนที่ถูกเน้น2 8 3" xfId="1188"/>
    <cellStyle name="40% - ส่วนที่ถูกเน้น2 8 4" xfId="1189"/>
    <cellStyle name="40% - ส่วนที่ถูกเน้น2 9" xfId="1190"/>
    <cellStyle name="40% - ส่วนที่ถูกเน้น2 9 2" xfId="1191"/>
    <cellStyle name="40% - ส่วนที่ถูกเน้น2 9 3" xfId="1192"/>
    <cellStyle name="40% - ส่วนที่ถูกเน้น2 9 4" xfId="1193"/>
    <cellStyle name="40% - ส่วนที่ถูกเน้น3 10" xfId="1194"/>
    <cellStyle name="40% - ส่วนที่ถูกเน้น3 11" xfId="1195"/>
    <cellStyle name="40% - ส่วนที่ถูกเน้น3 12" xfId="1196"/>
    <cellStyle name="40% - ส่วนที่ถูกเน้น3 13" xfId="1197"/>
    <cellStyle name="40% - ส่วนที่ถูกเน้น3 14" xfId="1198"/>
    <cellStyle name="40% - ส่วนที่ถูกเน้น3 15" xfId="1199"/>
    <cellStyle name="40% - ส่วนที่ถูกเน้น3 16" xfId="1200"/>
    <cellStyle name="40% - ส่วนที่ถูกเน้น3 17" xfId="1201"/>
    <cellStyle name="40% - ส่วนที่ถูกเน้น3 18" xfId="1202"/>
    <cellStyle name="40% - ส่วนที่ถูกเน้น3 19" xfId="1203"/>
    <cellStyle name="40% - ส่วนที่ถูกเน้น3 2" xfId="1204"/>
    <cellStyle name="40% - ส่วนที่ถูกเน้น3 2 2" xfId="1205"/>
    <cellStyle name="40% - ส่วนที่ถูกเน้น3 2 3" xfId="1206"/>
    <cellStyle name="40% - ส่วนที่ถูกเน้น3 2 3 2" xfId="7720"/>
    <cellStyle name="40% - ส่วนที่ถูกเน้น3 2 4" xfId="1207"/>
    <cellStyle name="40% - ส่วนที่ถูกเน้น3 2_คกส" xfId="7721"/>
    <cellStyle name="40% - ส่วนที่ถูกเน้น3 20" xfId="1208"/>
    <cellStyle name="40% - ส่วนที่ถูกเน้น3 21" xfId="1209"/>
    <cellStyle name="40% - ส่วนที่ถูกเน้น3 22" xfId="1210"/>
    <cellStyle name="40% - ส่วนที่ถูกเน้น3 23" xfId="1211"/>
    <cellStyle name="40% - ส่วนที่ถูกเน้น3 24" xfId="1212"/>
    <cellStyle name="40% - ส่วนที่ถูกเน้น3 25" xfId="1213"/>
    <cellStyle name="40% - ส่วนที่ถูกเน้น3 26" xfId="1214"/>
    <cellStyle name="40% - ส่วนที่ถูกเน้น3 27" xfId="1215"/>
    <cellStyle name="40% - ส่วนที่ถูกเน้น3 28" xfId="1216"/>
    <cellStyle name="40% - ส่วนที่ถูกเน้น3 29" xfId="1217"/>
    <cellStyle name="40% - ส่วนที่ถูกเน้น3 3" xfId="1218"/>
    <cellStyle name="40% - ส่วนที่ถูกเน้น3 3 2" xfId="1219"/>
    <cellStyle name="40% - ส่วนที่ถูกเน้น3 3 2 2" xfId="7722"/>
    <cellStyle name="40% - ส่วนที่ถูกเน้น3 3 2 2 2" xfId="7723"/>
    <cellStyle name="40% - ส่วนที่ถูกเน้น3 3 2 3" xfId="7724"/>
    <cellStyle name="40% - ส่วนที่ถูกเน้น3 3 3" xfId="1220"/>
    <cellStyle name="40% - ส่วนที่ถูกเน้น3 3 4" xfId="1221"/>
    <cellStyle name="40% - ส่วนที่ถูกเน้น3 30" xfId="1222"/>
    <cellStyle name="40% - ส่วนที่ถูกเน้น3 4" xfId="1223"/>
    <cellStyle name="40% - ส่วนที่ถูกเน้น3 4 2" xfId="1224"/>
    <cellStyle name="40% - ส่วนที่ถูกเน้น3 4 2 2" xfId="7725"/>
    <cellStyle name="40% - ส่วนที่ถูกเน้น3 4 3" xfId="1225"/>
    <cellStyle name="40% - ส่วนที่ถูกเน้น3 4 4" xfId="1226"/>
    <cellStyle name="40% - ส่วนที่ถูกเน้น3 5" xfId="1227"/>
    <cellStyle name="40% - ส่วนที่ถูกเน้น3 5 2" xfId="1228"/>
    <cellStyle name="40% - ส่วนที่ถูกเน้น3 5 3" xfId="1229"/>
    <cellStyle name="40% - ส่วนที่ถูกเน้น3 5 4" xfId="1230"/>
    <cellStyle name="40% - ส่วนที่ถูกเน้น3 6" xfId="1231"/>
    <cellStyle name="40% - ส่วนที่ถูกเน้น3 6 2" xfId="1232"/>
    <cellStyle name="40% - ส่วนที่ถูกเน้น3 6 3" xfId="1233"/>
    <cellStyle name="40% - ส่วนที่ถูกเน้น3 6 4" xfId="1234"/>
    <cellStyle name="40% - ส่วนที่ถูกเน้น3 7" xfId="1235"/>
    <cellStyle name="40% - ส่วนที่ถูกเน้น3 7 2" xfId="1236"/>
    <cellStyle name="40% - ส่วนที่ถูกเน้น3 7 3" xfId="1237"/>
    <cellStyle name="40% - ส่วนที่ถูกเน้น3 7 4" xfId="1238"/>
    <cellStyle name="40% - ส่วนที่ถูกเน้น3 8" xfId="1239"/>
    <cellStyle name="40% - ส่วนที่ถูกเน้น3 8 2" xfId="1240"/>
    <cellStyle name="40% - ส่วนที่ถูกเน้น3 8 3" xfId="1241"/>
    <cellStyle name="40% - ส่วนที่ถูกเน้น3 8 4" xfId="1242"/>
    <cellStyle name="40% - ส่วนที่ถูกเน้น3 9" xfId="1243"/>
    <cellStyle name="40% - ส่วนที่ถูกเน้น3 9 2" xfId="1244"/>
    <cellStyle name="40% - ส่วนที่ถูกเน้น3 9 3" xfId="1245"/>
    <cellStyle name="40% - ส่วนที่ถูกเน้น3 9 4" xfId="1246"/>
    <cellStyle name="40% - ส่วนที่ถูกเน้น4 10" xfId="1247"/>
    <cellStyle name="40% - ส่วนที่ถูกเน้น4 11" xfId="1248"/>
    <cellStyle name="40% - ส่วนที่ถูกเน้น4 12" xfId="1249"/>
    <cellStyle name="40% - ส่วนที่ถูกเน้น4 13" xfId="1250"/>
    <cellStyle name="40% - ส่วนที่ถูกเน้น4 14" xfId="1251"/>
    <cellStyle name="40% - ส่วนที่ถูกเน้น4 15" xfId="1252"/>
    <cellStyle name="40% - ส่วนที่ถูกเน้น4 16" xfId="1253"/>
    <cellStyle name="40% - ส่วนที่ถูกเน้น4 17" xfId="1254"/>
    <cellStyle name="40% - ส่วนที่ถูกเน้น4 18" xfId="1255"/>
    <cellStyle name="40% - ส่วนที่ถูกเน้น4 19" xfId="1256"/>
    <cellStyle name="40% - ส่วนที่ถูกเน้น4 2" xfId="1257"/>
    <cellStyle name="40% - ส่วนที่ถูกเน้น4 2 2" xfId="1258"/>
    <cellStyle name="40% - ส่วนที่ถูกเน้น4 2 2 2" xfId="7726"/>
    <cellStyle name="40% - ส่วนที่ถูกเน้น4 2 2 2 2" xfId="7727"/>
    <cellStyle name="40% - ส่วนที่ถูกเน้น4 2 3" xfId="1259"/>
    <cellStyle name="40% - ส่วนที่ถูกเน้น4 2 3 2" xfId="7728"/>
    <cellStyle name="40% - ส่วนที่ถูกเน้น4 2 4" xfId="1260"/>
    <cellStyle name="40% - ส่วนที่ถูกเน้น4 2_คกส" xfId="7729"/>
    <cellStyle name="40% - ส่วนที่ถูกเน้น4 20" xfId="1261"/>
    <cellStyle name="40% - ส่วนที่ถูกเน้น4 21" xfId="1262"/>
    <cellStyle name="40% - ส่วนที่ถูกเน้น4 22" xfId="1263"/>
    <cellStyle name="40% - ส่วนที่ถูกเน้น4 23" xfId="1264"/>
    <cellStyle name="40% - ส่วนที่ถูกเน้น4 24" xfId="1265"/>
    <cellStyle name="40% - ส่วนที่ถูกเน้น4 25" xfId="1266"/>
    <cellStyle name="40% - ส่วนที่ถูกเน้น4 26" xfId="1267"/>
    <cellStyle name="40% - ส่วนที่ถูกเน้น4 27" xfId="1268"/>
    <cellStyle name="40% - ส่วนที่ถูกเน้น4 28" xfId="1269"/>
    <cellStyle name="40% - ส่วนที่ถูกเน้น4 29" xfId="1270"/>
    <cellStyle name="40% - ส่วนที่ถูกเน้น4 3" xfId="1271"/>
    <cellStyle name="40% - ส่วนที่ถูกเน้น4 3 2" xfId="1272"/>
    <cellStyle name="40% - ส่วนที่ถูกเน้น4 3 2 2" xfId="7730"/>
    <cellStyle name="40% - ส่วนที่ถูกเน้น4 3 2 2 2" xfId="7731"/>
    <cellStyle name="40% - ส่วนที่ถูกเน้น4 3 2 3" xfId="7732"/>
    <cellStyle name="40% - ส่วนที่ถูกเน้น4 3 3" xfId="1273"/>
    <cellStyle name="40% - ส่วนที่ถูกเน้น4 3 4" xfId="1274"/>
    <cellStyle name="40% - ส่วนที่ถูกเน้น4 30" xfId="1275"/>
    <cellStyle name="40% - ส่วนที่ถูกเน้น4 4" xfId="1276"/>
    <cellStyle name="40% - ส่วนที่ถูกเน้น4 4 2" xfId="1277"/>
    <cellStyle name="40% - ส่วนที่ถูกเน้น4 4 2 2" xfId="7733"/>
    <cellStyle name="40% - ส่วนที่ถูกเน้น4 4 3" xfId="1278"/>
    <cellStyle name="40% - ส่วนที่ถูกเน้น4 4 4" xfId="1279"/>
    <cellStyle name="40% - ส่วนที่ถูกเน้น4 5" xfId="1280"/>
    <cellStyle name="40% - ส่วนที่ถูกเน้น4 5 2" xfId="1281"/>
    <cellStyle name="40% - ส่วนที่ถูกเน้น4 5 3" xfId="1282"/>
    <cellStyle name="40% - ส่วนที่ถูกเน้น4 5 4" xfId="1283"/>
    <cellStyle name="40% - ส่วนที่ถูกเน้น4 6" xfId="1284"/>
    <cellStyle name="40% - ส่วนที่ถูกเน้น4 6 2" xfId="1285"/>
    <cellStyle name="40% - ส่วนที่ถูกเน้น4 6 3" xfId="1286"/>
    <cellStyle name="40% - ส่วนที่ถูกเน้น4 6 4" xfId="1287"/>
    <cellStyle name="40% - ส่วนที่ถูกเน้น4 7" xfId="1288"/>
    <cellStyle name="40% - ส่วนที่ถูกเน้น4 7 2" xfId="1289"/>
    <cellStyle name="40% - ส่วนที่ถูกเน้น4 7 3" xfId="1290"/>
    <cellStyle name="40% - ส่วนที่ถูกเน้น4 7 4" xfId="1291"/>
    <cellStyle name="40% - ส่วนที่ถูกเน้น4 8" xfId="1292"/>
    <cellStyle name="40% - ส่วนที่ถูกเน้น4 8 2" xfId="1293"/>
    <cellStyle name="40% - ส่วนที่ถูกเน้น4 8 3" xfId="1294"/>
    <cellStyle name="40% - ส่วนที่ถูกเน้น4 8 4" xfId="1295"/>
    <cellStyle name="40% - ส่วนที่ถูกเน้น4 9" xfId="1296"/>
    <cellStyle name="40% - ส่วนที่ถูกเน้น4 9 2" xfId="1297"/>
    <cellStyle name="40% - ส่วนที่ถูกเน้น4 9 3" xfId="1298"/>
    <cellStyle name="40% - ส่วนที่ถูกเน้น4 9 4" xfId="1299"/>
    <cellStyle name="40% - ส่วนที่ถูกเน้น5 10" xfId="1300"/>
    <cellStyle name="40% - ส่วนที่ถูกเน้น5 11" xfId="1301"/>
    <cellStyle name="40% - ส่วนที่ถูกเน้น5 12" xfId="1302"/>
    <cellStyle name="40% - ส่วนที่ถูกเน้น5 13" xfId="1303"/>
    <cellStyle name="40% - ส่วนที่ถูกเน้น5 14" xfId="1304"/>
    <cellStyle name="40% - ส่วนที่ถูกเน้น5 15" xfId="1305"/>
    <cellStyle name="40% - ส่วนที่ถูกเน้น5 16" xfId="1306"/>
    <cellStyle name="40% - ส่วนที่ถูกเน้น5 17" xfId="1307"/>
    <cellStyle name="40% - ส่วนที่ถูกเน้น5 18" xfId="1308"/>
    <cellStyle name="40% - ส่วนที่ถูกเน้น5 19" xfId="1309"/>
    <cellStyle name="40% - ส่วนที่ถูกเน้น5 2" xfId="1310"/>
    <cellStyle name="40% - ส่วนที่ถูกเน้น5 2 2" xfId="1311"/>
    <cellStyle name="40% - ส่วนที่ถูกเน้น5 2 3" xfId="1312"/>
    <cellStyle name="40% - ส่วนที่ถูกเน้น5 2 3 2" xfId="7734"/>
    <cellStyle name="40% - ส่วนที่ถูกเน้น5 2 4" xfId="1313"/>
    <cellStyle name="40% - ส่วนที่ถูกเน้น5 2_คกส" xfId="7735"/>
    <cellStyle name="40% - ส่วนที่ถูกเน้น5 20" xfId="1314"/>
    <cellStyle name="40% - ส่วนที่ถูกเน้น5 21" xfId="1315"/>
    <cellStyle name="40% - ส่วนที่ถูกเน้น5 22" xfId="1316"/>
    <cellStyle name="40% - ส่วนที่ถูกเน้น5 23" xfId="1317"/>
    <cellStyle name="40% - ส่วนที่ถูกเน้น5 24" xfId="1318"/>
    <cellStyle name="40% - ส่วนที่ถูกเน้น5 25" xfId="1319"/>
    <cellStyle name="40% - ส่วนที่ถูกเน้น5 26" xfId="1320"/>
    <cellStyle name="40% - ส่วนที่ถูกเน้น5 27" xfId="1321"/>
    <cellStyle name="40% - ส่วนที่ถูกเน้น5 28" xfId="1322"/>
    <cellStyle name="40% - ส่วนที่ถูกเน้น5 29" xfId="1323"/>
    <cellStyle name="40% - ส่วนที่ถูกเน้น5 3" xfId="1324"/>
    <cellStyle name="40% - ส่วนที่ถูกเน้น5 3 2" xfId="1325"/>
    <cellStyle name="40% - ส่วนที่ถูกเน้น5 3 2 2" xfId="7736"/>
    <cellStyle name="40% - ส่วนที่ถูกเน้น5 3 2 2 2" xfId="7737"/>
    <cellStyle name="40% - ส่วนที่ถูกเน้น5 3 2 3" xfId="7738"/>
    <cellStyle name="40% - ส่วนที่ถูกเน้น5 3 3" xfId="1326"/>
    <cellStyle name="40% - ส่วนที่ถูกเน้น5 3 4" xfId="1327"/>
    <cellStyle name="40% - ส่วนที่ถูกเน้น5 30" xfId="1328"/>
    <cellStyle name="40% - ส่วนที่ถูกเน้น5 4" xfId="1329"/>
    <cellStyle name="40% - ส่วนที่ถูกเน้น5 4 2" xfId="1330"/>
    <cellStyle name="40% - ส่วนที่ถูกเน้น5 4 2 2" xfId="7739"/>
    <cellStyle name="40% - ส่วนที่ถูกเน้น5 4 3" xfId="1331"/>
    <cellStyle name="40% - ส่วนที่ถูกเน้น5 4 4" xfId="1332"/>
    <cellStyle name="40% - ส่วนที่ถูกเน้น5 5" xfId="1333"/>
    <cellStyle name="40% - ส่วนที่ถูกเน้น5 5 2" xfId="1334"/>
    <cellStyle name="40% - ส่วนที่ถูกเน้น5 5 3" xfId="1335"/>
    <cellStyle name="40% - ส่วนที่ถูกเน้น5 5 4" xfId="1336"/>
    <cellStyle name="40% - ส่วนที่ถูกเน้น5 6" xfId="1337"/>
    <cellStyle name="40% - ส่วนที่ถูกเน้น5 6 2" xfId="1338"/>
    <cellStyle name="40% - ส่วนที่ถูกเน้น5 6 3" xfId="1339"/>
    <cellStyle name="40% - ส่วนที่ถูกเน้น5 6 4" xfId="1340"/>
    <cellStyle name="40% - ส่วนที่ถูกเน้น5 7" xfId="1341"/>
    <cellStyle name="40% - ส่วนที่ถูกเน้น5 7 2" xfId="1342"/>
    <cellStyle name="40% - ส่วนที่ถูกเน้น5 7 3" xfId="1343"/>
    <cellStyle name="40% - ส่วนที่ถูกเน้น5 7 4" xfId="1344"/>
    <cellStyle name="40% - ส่วนที่ถูกเน้น5 8" xfId="1345"/>
    <cellStyle name="40% - ส่วนที่ถูกเน้น5 8 2" xfId="1346"/>
    <cellStyle name="40% - ส่วนที่ถูกเน้น5 8 3" xfId="1347"/>
    <cellStyle name="40% - ส่วนที่ถูกเน้น5 8 4" xfId="1348"/>
    <cellStyle name="40% - ส่วนที่ถูกเน้น5 9" xfId="1349"/>
    <cellStyle name="40% - ส่วนที่ถูกเน้น5 9 2" xfId="1350"/>
    <cellStyle name="40% - ส่วนที่ถูกเน้น5 9 3" xfId="1351"/>
    <cellStyle name="40% - ส่วนที่ถูกเน้น5 9 4" xfId="1352"/>
    <cellStyle name="40% - ส่วนที่ถูกเน้น6 10" xfId="1353"/>
    <cellStyle name="40% - ส่วนที่ถูกเน้น6 11" xfId="1354"/>
    <cellStyle name="40% - ส่วนที่ถูกเน้น6 12" xfId="1355"/>
    <cellStyle name="40% - ส่วนที่ถูกเน้น6 13" xfId="1356"/>
    <cellStyle name="40% - ส่วนที่ถูกเน้น6 14" xfId="1357"/>
    <cellStyle name="40% - ส่วนที่ถูกเน้น6 15" xfId="1358"/>
    <cellStyle name="40% - ส่วนที่ถูกเน้น6 16" xfId="1359"/>
    <cellStyle name="40% - ส่วนที่ถูกเน้น6 17" xfId="1360"/>
    <cellStyle name="40% - ส่วนที่ถูกเน้น6 18" xfId="1361"/>
    <cellStyle name="40% - ส่วนที่ถูกเน้น6 19" xfId="1362"/>
    <cellStyle name="40% - ส่วนที่ถูกเน้น6 2" xfId="1363"/>
    <cellStyle name="40% - ส่วนที่ถูกเน้น6 2 2" xfId="1364"/>
    <cellStyle name="40% - ส่วนที่ถูกเน้น6 2 2 2" xfId="7740"/>
    <cellStyle name="40% - ส่วนที่ถูกเน้น6 2 2 2 2" xfId="7741"/>
    <cellStyle name="40% - ส่วนที่ถูกเน้น6 2 3" xfId="1365"/>
    <cellStyle name="40% - ส่วนที่ถูกเน้น6 2 3 2" xfId="7742"/>
    <cellStyle name="40% - ส่วนที่ถูกเน้น6 2 4" xfId="1366"/>
    <cellStyle name="40% - ส่วนที่ถูกเน้น6 2_คกส" xfId="7743"/>
    <cellStyle name="40% - ส่วนที่ถูกเน้น6 20" xfId="1367"/>
    <cellStyle name="40% - ส่วนที่ถูกเน้น6 21" xfId="1368"/>
    <cellStyle name="40% - ส่วนที่ถูกเน้น6 22" xfId="1369"/>
    <cellStyle name="40% - ส่วนที่ถูกเน้น6 23" xfId="1370"/>
    <cellStyle name="40% - ส่วนที่ถูกเน้น6 24" xfId="1371"/>
    <cellStyle name="40% - ส่วนที่ถูกเน้น6 25" xfId="1372"/>
    <cellStyle name="40% - ส่วนที่ถูกเน้น6 26" xfId="1373"/>
    <cellStyle name="40% - ส่วนที่ถูกเน้น6 27" xfId="1374"/>
    <cellStyle name="40% - ส่วนที่ถูกเน้น6 28" xfId="1375"/>
    <cellStyle name="40% - ส่วนที่ถูกเน้น6 29" xfId="1376"/>
    <cellStyle name="40% - ส่วนที่ถูกเน้น6 3" xfId="1377"/>
    <cellStyle name="40% - ส่วนที่ถูกเน้น6 3 2" xfId="1378"/>
    <cellStyle name="40% - ส่วนที่ถูกเน้น6 3 2 2" xfId="7744"/>
    <cellStyle name="40% - ส่วนที่ถูกเน้น6 3 2 2 2" xfId="7745"/>
    <cellStyle name="40% - ส่วนที่ถูกเน้น6 3 2 3" xfId="7746"/>
    <cellStyle name="40% - ส่วนที่ถูกเน้น6 3 3" xfId="1379"/>
    <cellStyle name="40% - ส่วนที่ถูกเน้น6 3 4" xfId="1380"/>
    <cellStyle name="40% - ส่วนที่ถูกเน้น6 30" xfId="1381"/>
    <cellStyle name="40% - ส่วนที่ถูกเน้น6 4" xfId="1382"/>
    <cellStyle name="40% - ส่วนที่ถูกเน้น6 4 2" xfId="1383"/>
    <cellStyle name="40% - ส่วนที่ถูกเน้น6 4 2 2" xfId="7747"/>
    <cellStyle name="40% - ส่วนที่ถูกเน้น6 4 3" xfId="1384"/>
    <cellStyle name="40% - ส่วนที่ถูกเน้น6 4 4" xfId="1385"/>
    <cellStyle name="40% - ส่วนที่ถูกเน้น6 5" xfId="1386"/>
    <cellStyle name="40% - ส่วนที่ถูกเน้น6 5 2" xfId="1387"/>
    <cellStyle name="40% - ส่วนที่ถูกเน้น6 5 3" xfId="1388"/>
    <cellStyle name="40% - ส่วนที่ถูกเน้น6 5 4" xfId="1389"/>
    <cellStyle name="40% - ส่วนที่ถูกเน้น6 6" xfId="1390"/>
    <cellStyle name="40% - ส่วนที่ถูกเน้น6 6 2" xfId="1391"/>
    <cellStyle name="40% - ส่วนที่ถูกเน้น6 6 3" xfId="1392"/>
    <cellStyle name="40% - ส่วนที่ถูกเน้น6 6 4" xfId="1393"/>
    <cellStyle name="40% - ส่วนที่ถูกเน้น6 7" xfId="1394"/>
    <cellStyle name="40% - ส่วนที่ถูกเน้น6 7 2" xfId="1395"/>
    <cellStyle name="40% - ส่วนที่ถูกเน้น6 7 3" xfId="1396"/>
    <cellStyle name="40% - ส่วนที่ถูกเน้น6 7 4" xfId="1397"/>
    <cellStyle name="40% - ส่วนที่ถูกเน้น6 8" xfId="1398"/>
    <cellStyle name="40% - ส่วนที่ถูกเน้น6 8 2" xfId="1399"/>
    <cellStyle name="40% - ส่วนที่ถูกเน้น6 8 3" xfId="1400"/>
    <cellStyle name="40% - ส่วนที่ถูกเน้น6 8 4" xfId="1401"/>
    <cellStyle name="40% - ส่วนที่ถูกเน้น6 9" xfId="1402"/>
    <cellStyle name="40% - ส่วนที่ถูกเน้น6 9 2" xfId="1403"/>
    <cellStyle name="40% - ส่วนที่ถูกเน้น6 9 3" xfId="1404"/>
    <cellStyle name="40% - ส่วนที่ถูกเน้น6 9 4" xfId="1405"/>
    <cellStyle name="60% - Accent1 1" xfId="1406"/>
    <cellStyle name="60% - Accent1 10" xfId="1407"/>
    <cellStyle name="60% - Accent1 11" xfId="1408"/>
    <cellStyle name="60% - Accent1 12" xfId="1409"/>
    <cellStyle name="60% - Accent1 12 2" xfId="1410"/>
    <cellStyle name="60% - Accent1 12 3" xfId="1411"/>
    <cellStyle name="60% - Accent1 12 4" xfId="1412"/>
    <cellStyle name="60% - Accent1 12 5" xfId="1413"/>
    <cellStyle name="60% - Accent1 12 6" xfId="1414"/>
    <cellStyle name="60% - Accent1 12 7" xfId="1415"/>
    <cellStyle name="60% - Accent1 12 8" xfId="1416"/>
    <cellStyle name="60% - Accent1 12 9" xfId="1417"/>
    <cellStyle name="60% - Accent1 13" xfId="1418"/>
    <cellStyle name="60% - Accent1 14" xfId="1419"/>
    <cellStyle name="60% - Accent1 14 2" xfId="7748"/>
    <cellStyle name="60% - Accent1 14 2 2" xfId="7749"/>
    <cellStyle name="60% - Accent1 15" xfId="1420"/>
    <cellStyle name="60% - Accent1 15 2" xfId="1421"/>
    <cellStyle name="60% - Accent1 15 2 2" xfId="7750"/>
    <cellStyle name="60% - Accent1 16" xfId="1422"/>
    <cellStyle name="60% - Accent1 16 2" xfId="1423"/>
    <cellStyle name="60% - Accent1 17" xfId="1424"/>
    <cellStyle name="60% - Accent1 18" xfId="1425"/>
    <cellStyle name="60% - Accent1 19" xfId="1426"/>
    <cellStyle name="60% - Accent1 2" xfId="1427"/>
    <cellStyle name="60% - Accent1 2 2" xfId="1428"/>
    <cellStyle name="60% - Accent1 2 2 2" xfId="1429"/>
    <cellStyle name="60% - Accent1 2 2 3" xfId="1430"/>
    <cellStyle name="60% - Accent1 2 2 4" xfId="1431"/>
    <cellStyle name="60% - Accent1 2 3" xfId="1432"/>
    <cellStyle name="60% - Accent1 2 4" xfId="1433"/>
    <cellStyle name="60% - Accent1 2 5" xfId="1434"/>
    <cellStyle name="60% - Accent1 2 6" xfId="1435"/>
    <cellStyle name="60% - Accent1 2 7" xfId="1436"/>
    <cellStyle name="60% - Accent1 2 8" xfId="1437"/>
    <cellStyle name="60% - Accent1 2 9" xfId="1438"/>
    <cellStyle name="60% - Accent1 20" xfId="1439"/>
    <cellStyle name="60% - Accent1 21" xfId="1440"/>
    <cellStyle name="60% - Accent1 22" xfId="1441"/>
    <cellStyle name="60% - Accent1 23" xfId="1442"/>
    <cellStyle name="60% - Accent1 24" xfId="1443"/>
    <cellStyle name="60% - Accent1 25" xfId="1444"/>
    <cellStyle name="60% - Accent1 26" xfId="1445"/>
    <cellStyle name="60% - Accent1 27" xfId="1446"/>
    <cellStyle name="60% - Accent1 28" xfId="1447"/>
    <cellStyle name="60% - Accent1 29" xfId="1448"/>
    <cellStyle name="60% - Accent1 3" xfId="1449"/>
    <cellStyle name="60% - Accent1 3 2" xfId="1450"/>
    <cellStyle name="60% - Accent1 3 3" xfId="1451"/>
    <cellStyle name="60% - Accent1 3 4" xfId="1452"/>
    <cellStyle name="60% - Accent1 4" xfId="1453"/>
    <cellStyle name="60% - Accent1 4 2" xfId="1454"/>
    <cellStyle name="60% - Accent1 4 3" xfId="1455"/>
    <cellStyle name="60% - Accent1 4 4" xfId="1456"/>
    <cellStyle name="60% - Accent1 5" xfId="1457"/>
    <cellStyle name="60% - Accent1 6" xfId="1458"/>
    <cellStyle name="60% - Accent1 7" xfId="1459"/>
    <cellStyle name="60% - Accent1 8" xfId="1460"/>
    <cellStyle name="60% - Accent1 9" xfId="1461"/>
    <cellStyle name="60% - Accent2 1" xfId="1462"/>
    <cellStyle name="60% - Accent2 1 2" xfId="1463"/>
    <cellStyle name="60% - Accent2 1 2 2" xfId="7751"/>
    <cellStyle name="60% - Accent2 10" xfId="1464"/>
    <cellStyle name="60% - Accent2 10 2" xfId="1465"/>
    <cellStyle name="60% - Accent2 10 2 2" xfId="7752"/>
    <cellStyle name="60% - Accent2 11" xfId="1466"/>
    <cellStyle name="60% - Accent2 11 2" xfId="1467"/>
    <cellStyle name="60% - Accent2 11 2 2" xfId="7753"/>
    <cellStyle name="60% - Accent2 12" xfId="1468"/>
    <cellStyle name="60% - Accent2 12 2" xfId="1469"/>
    <cellStyle name="60% - Accent2 12 2 2" xfId="7754"/>
    <cellStyle name="60% - Accent2 12 3" xfId="1470"/>
    <cellStyle name="60% - Accent2 12 4" xfId="1471"/>
    <cellStyle name="60% - Accent2 12 5" xfId="1472"/>
    <cellStyle name="60% - Accent2 12 6" xfId="1473"/>
    <cellStyle name="60% - Accent2 12 7" xfId="1474"/>
    <cellStyle name="60% - Accent2 12 8" xfId="1475"/>
    <cellStyle name="60% - Accent2 12 9" xfId="1476"/>
    <cellStyle name="60% - Accent2 13" xfId="1477"/>
    <cellStyle name="60% - Accent2 13 2" xfId="1478"/>
    <cellStyle name="60% - Accent2 13 2 2" xfId="7755"/>
    <cellStyle name="60% - Accent2 14" xfId="1479"/>
    <cellStyle name="60% - Accent2 14 2" xfId="7756"/>
    <cellStyle name="60% - Accent2 14 2 2" xfId="7757"/>
    <cellStyle name="60% - Accent2 15" xfId="1480"/>
    <cellStyle name="60% - Accent2 15 2" xfId="1481"/>
    <cellStyle name="60% - Accent2 15 2 2" xfId="7758"/>
    <cellStyle name="60% - Accent2 16" xfId="1482"/>
    <cellStyle name="60% - Accent2 16 2" xfId="1483"/>
    <cellStyle name="60% - Accent2 17" xfId="1484"/>
    <cellStyle name="60% - Accent2 18" xfId="1485"/>
    <cellStyle name="60% - Accent2 19" xfId="1486"/>
    <cellStyle name="60% - Accent2 2" xfId="1487"/>
    <cellStyle name="60% - Accent2 2 2" xfId="1488"/>
    <cellStyle name="60% - Accent2 2 2 2" xfId="1489"/>
    <cellStyle name="60% - Accent2 2 2 3" xfId="1490"/>
    <cellStyle name="60% - Accent2 2 2 4" xfId="1491"/>
    <cellStyle name="60% - Accent2 2 3" xfId="1492"/>
    <cellStyle name="60% - Accent2 2 4" xfId="1493"/>
    <cellStyle name="60% - Accent2 2 5" xfId="1494"/>
    <cellStyle name="60% - Accent2 2 6" xfId="1495"/>
    <cellStyle name="60% - Accent2 2 7" xfId="1496"/>
    <cellStyle name="60% - Accent2 2 8" xfId="1497"/>
    <cellStyle name="60% - Accent2 2 9" xfId="1498"/>
    <cellStyle name="60% - Accent2 20" xfId="1499"/>
    <cellStyle name="60% - Accent2 21" xfId="1500"/>
    <cellStyle name="60% - Accent2 22" xfId="1501"/>
    <cellStyle name="60% - Accent2 23" xfId="1502"/>
    <cellStyle name="60% - Accent2 24" xfId="1503"/>
    <cellStyle name="60% - Accent2 25" xfId="1504"/>
    <cellStyle name="60% - Accent2 26" xfId="1505"/>
    <cellStyle name="60% - Accent2 27" xfId="1506"/>
    <cellStyle name="60% - Accent2 28" xfId="1507"/>
    <cellStyle name="60% - Accent2 29" xfId="1508"/>
    <cellStyle name="60% - Accent2 3" xfId="1509"/>
    <cellStyle name="60% - Accent2 3 2" xfId="1510"/>
    <cellStyle name="60% - Accent2 3 2 2" xfId="7759"/>
    <cellStyle name="60% - Accent2 3 3" xfId="1511"/>
    <cellStyle name="60% - Accent2 3 4" xfId="1512"/>
    <cellStyle name="60% - Accent2 4" xfId="1513"/>
    <cellStyle name="60% - Accent2 4 2" xfId="1514"/>
    <cellStyle name="60% - Accent2 4 2 2" xfId="7760"/>
    <cellStyle name="60% - Accent2 4 3" xfId="1515"/>
    <cellStyle name="60% - Accent2 4 4" xfId="1516"/>
    <cellStyle name="60% - Accent2 5" xfId="1517"/>
    <cellStyle name="60% - Accent2 5 2" xfId="1518"/>
    <cellStyle name="60% - Accent2 5 2 2" xfId="7761"/>
    <cellStyle name="60% - Accent2 6" xfId="1519"/>
    <cellStyle name="60% - Accent2 6 2" xfId="1520"/>
    <cellStyle name="60% - Accent2 6 2 2" xfId="7762"/>
    <cellStyle name="60% - Accent2 7" xfId="1521"/>
    <cellStyle name="60% - Accent2 7 2" xfId="1522"/>
    <cellStyle name="60% - Accent2 7 2 2" xfId="7763"/>
    <cellStyle name="60% - Accent2 8" xfId="1523"/>
    <cellStyle name="60% - Accent2 8 2" xfId="1524"/>
    <cellStyle name="60% - Accent2 8 2 2" xfId="7764"/>
    <cellStyle name="60% - Accent2 9" xfId="1525"/>
    <cellStyle name="60% - Accent2 9 2" xfId="1526"/>
    <cellStyle name="60% - Accent2 9 2 2" xfId="7765"/>
    <cellStyle name="60% - Accent3 1" xfId="1527"/>
    <cellStyle name="60% - Accent3 10" xfId="1528"/>
    <cellStyle name="60% - Accent3 11" xfId="1529"/>
    <cellStyle name="60% - Accent3 12" xfId="1530"/>
    <cellStyle name="60% - Accent3 12 2" xfId="1531"/>
    <cellStyle name="60% - Accent3 12 3" xfId="1532"/>
    <cellStyle name="60% - Accent3 12 4" xfId="1533"/>
    <cellStyle name="60% - Accent3 12 5" xfId="1534"/>
    <cellStyle name="60% - Accent3 12 6" xfId="1535"/>
    <cellStyle name="60% - Accent3 12 7" xfId="1536"/>
    <cellStyle name="60% - Accent3 12 8" xfId="1537"/>
    <cellStyle name="60% - Accent3 12 9" xfId="1538"/>
    <cellStyle name="60% - Accent3 13" xfId="1539"/>
    <cellStyle name="60% - Accent3 14" xfId="1540"/>
    <cellStyle name="60% - Accent3 14 2" xfId="7766"/>
    <cellStyle name="60% - Accent3 14 2 2" xfId="7767"/>
    <cellStyle name="60% - Accent3 15" xfId="1541"/>
    <cellStyle name="60% - Accent3 15 2" xfId="1542"/>
    <cellStyle name="60% - Accent3 15 2 2" xfId="7768"/>
    <cellStyle name="60% - Accent3 16" xfId="1543"/>
    <cellStyle name="60% - Accent3 16 2" xfId="1544"/>
    <cellStyle name="60% - Accent3 17" xfId="1545"/>
    <cellStyle name="60% - Accent3 18" xfId="1546"/>
    <cellStyle name="60% - Accent3 19" xfId="1547"/>
    <cellStyle name="60% - Accent3 2" xfId="1548"/>
    <cellStyle name="60% - Accent3 2 2" xfId="1549"/>
    <cellStyle name="60% - Accent3 2 2 2" xfId="1550"/>
    <cellStyle name="60% - Accent3 2 2 3" xfId="1551"/>
    <cellStyle name="60% - Accent3 2 2 4" xfId="1552"/>
    <cellStyle name="60% - Accent3 2 3" xfId="1553"/>
    <cellStyle name="60% - Accent3 2 4" xfId="1554"/>
    <cellStyle name="60% - Accent3 2 5" xfId="1555"/>
    <cellStyle name="60% - Accent3 2 6" xfId="1556"/>
    <cellStyle name="60% - Accent3 2 7" xfId="1557"/>
    <cellStyle name="60% - Accent3 2 8" xfId="1558"/>
    <cellStyle name="60% - Accent3 2 9" xfId="1559"/>
    <cellStyle name="60% - Accent3 20" xfId="1560"/>
    <cellStyle name="60% - Accent3 21" xfId="1561"/>
    <cellStyle name="60% - Accent3 22" xfId="1562"/>
    <cellStyle name="60% - Accent3 23" xfId="1563"/>
    <cellStyle name="60% - Accent3 24" xfId="1564"/>
    <cellStyle name="60% - Accent3 25" xfId="1565"/>
    <cellStyle name="60% - Accent3 26" xfId="1566"/>
    <cellStyle name="60% - Accent3 27" xfId="1567"/>
    <cellStyle name="60% - Accent3 28" xfId="1568"/>
    <cellStyle name="60% - Accent3 29" xfId="1569"/>
    <cellStyle name="60% - Accent3 3" xfId="1570"/>
    <cellStyle name="60% - Accent3 3 2" xfId="1571"/>
    <cellStyle name="60% - Accent3 3 3" xfId="1572"/>
    <cellStyle name="60% - Accent3 3 4" xfId="1573"/>
    <cellStyle name="60% - Accent3 4" xfId="1574"/>
    <cellStyle name="60% - Accent3 4 2" xfId="1575"/>
    <cellStyle name="60% - Accent3 4 3" xfId="1576"/>
    <cellStyle name="60% - Accent3 4 4" xfId="1577"/>
    <cellStyle name="60% - Accent3 5" xfId="1578"/>
    <cellStyle name="60% - Accent3 6" xfId="1579"/>
    <cellStyle name="60% - Accent3 7" xfId="1580"/>
    <cellStyle name="60% - Accent3 8" xfId="1581"/>
    <cellStyle name="60% - Accent3 9" xfId="1582"/>
    <cellStyle name="60% - Accent4 1" xfId="1583"/>
    <cellStyle name="60% - Accent4 10" xfId="1584"/>
    <cellStyle name="60% - Accent4 11" xfId="1585"/>
    <cellStyle name="60% - Accent4 12" xfId="1586"/>
    <cellStyle name="60% - Accent4 12 2" xfId="1587"/>
    <cellStyle name="60% - Accent4 12 3" xfId="1588"/>
    <cellStyle name="60% - Accent4 12 4" xfId="1589"/>
    <cellStyle name="60% - Accent4 12 5" xfId="1590"/>
    <cellStyle name="60% - Accent4 12 6" xfId="1591"/>
    <cellStyle name="60% - Accent4 12 7" xfId="1592"/>
    <cellStyle name="60% - Accent4 12 8" xfId="1593"/>
    <cellStyle name="60% - Accent4 12 9" xfId="1594"/>
    <cellStyle name="60% - Accent4 13" xfId="1595"/>
    <cellStyle name="60% - Accent4 14" xfId="1596"/>
    <cellStyle name="60% - Accent4 14 2" xfId="7769"/>
    <cellStyle name="60% - Accent4 14 2 2" xfId="7770"/>
    <cellStyle name="60% - Accent4 15" xfId="1597"/>
    <cellStyle name="60% - Accent4 15 2" xfId="1598"/>
    <cellStyle name="60% - Accent4 15 2 2" xfId="7771"/>
    <cellStyle name="60% - Accent4 16" xfId="1599"/>
    <cellStyle name="60% - Accent4 16 2" xfId="1600"/>
    <cellStyle name="60% - Accent4 17" xfId="1601"/>
    <cellStyle name="60% - Accent4 18" xfId="1602"/>
    <cellStyle name="60% - Accent4 19" xfId="1603"/>
    <cellStyle name="60% - Accent4 2" xfId="1604"/>
    <cellStyle name="60% - Accent4 2 2" xfId="1605"/>
    <cellStyle name="60% - Accent4 2 2 2" xfId="1606"/>
    <cellStyle name="60% - Accent4 2 2 3" xfId="1607"/>
    <cellStyle name="60% - Accent4 2 2 4" xfId="1608"/>
    <cellStyle name="60% - Accent4 2 3" xfId="1609"/>
    <cellStyle name="60% - Accent4 2 4" xfId="1610"/>
    <cellStyle name="60% - Accent4 2 5" xfId="1611"/>
    <cellStyle name="60% - Accent4 2 6" xfId="1612"/>
    <cellStyle name="60% - Accent4 2 7" xfId="1613"/>
    <cellStyle name="60% - Accent4 2 8" xfId="1614"/>
    <cellStyle name="60% - Accent4 2 9" xfId="1615"/>
    <cellStyle name="60% - Accent4 20" xfId="1616"/>
    <cellStyle name="60% - Accent4 21" xfId="1617"/>
    <cellStyle name="60% - Accent4 22" xfId="1618"/>
    <cellStyle name="60% - Accent4 23" xfId="1619"/>
    <cellStyle name="60% - Accent4 24" xfId="1620"/>
    <cellStyle name="60% - Accent4 25" xfId="1621"/>
    <cellStyle name="60% - Accent4 26" xfId="1622"/>
    <cellStyle name="60% - Accent4 27" xfId="1623"/>
    <cellStyle name="60% - Accent4 28" xfId="1624"/>
    <cellStyle name="60% - Accent4 29" xfId="1625"/>
    <cellStyle name="60% - Accent4 3" xfId="1626"/>
    <cellStyle name="60% - Accent4 3 2" xfId="1627"/>
    <cellStyle name="60% - Accent4 3 3" xfId="1628"/>
    <cellStyle name="60% - Accent4 3 4" xfId="1629"/>
    <cellStyle name="60% - Accent4 4" xfId="1630"/>
    <cellStyle name="60% - Accent4 4 2" xfId="1631"/>
    <cellStyle name="60% - Accent4 4 3" xfId="1632"/>
    <cellStyle name="60% - Accent4 4 4" xfId="1633"/>
    <cellStyle name="60% - Accent4 5" xfId="1634"/>
    <cellStyle name="60% - Accent4 6" xfId="1635"/>
    <cellStyle name="60% - Accent4 7" xfId="1636"/>
    <cellStyle name="60% - Accent4 8" xfId="1637"/>
    <cellStyle name="60% - Accent4 9" xfId="1638"/>
    <cellStyle name="60% - Accent5 1" xfId="1639"/>
    <cellStyle name="60% - Accent5 10" xfId="1640"/>
    <cellStyle name="60% - Accent5 11" xfId="1641"/>
    <cellStyle name="60% - Accent5 12" xfId="1642"/>
    <cellStyle name="60% - Accent5 12 2" xfId="1643"/>
    <cellStyle name="60% - Accent5 12 3" xfId="1644"/>
    <cellStyle name="60% - Accent5 12 4" xfId="1645"/>
    <cellStyle name="60% - Accent5 12 5" xfId="1646"/>
    <cellStyle name="60% - Accent5 12 6" xfId="1647"/>
    <cellStyle name="60% - Accent5 12 7" xfId="1648"/>
    <cellStyle name="60% - Accent5 12 8" xfId="1649"/>
    <cellStyle name="60% - Accent5 12 9" xfId="1650"/>
    <cellStyle name="60% - Accent5 13" xfId="1651"/>
    <cellStyle name="60% - Accent5 14" xfId="1652"/>
    <cellStyle name="60% - Accent5 14 2" xfId="7772"/>
    <cellStyle name="60% - Accent5 14 2 2" xfId="7773"/>
    <cellStyle name="60% - Accent5 15" xfId="1653"/>
    <cellStyle name="60% - Accent5 15 2" xfId="1654"/>
    <cellStyle name="60% - Accent5 15 2 2" xfId="7774"/>
    <cellStyle name="60% - Accent5 16" xfId="1655"/>
    <cellStyle name="60% - Accent5 16 2" xfId="1656"/>
    <cellStyle name="60% - Accent5 17" xfId="1657"/>
    <cellStyle name="60% - Accent5 18" xfId="1658"/>
    <cellStyle name="60% - Accent5 19" xfId="1659"/>
    <cellStyle name="60% - Accent5 2" xfId="1660"/>
    <cellStyle name="60% - Accent5 2 2" xfId="1661"/>
    <cellStyle name="60% - Accent5 2 2 2" xfId="1662"/>
    <cellStyle name="60% - Accent5 2 2 3" xfId="1663"/>
    <cellStyle name="60% - Accent5 2 2 4" xfId="1664"/>
    <cellStyle name="60% - Accent5 2 3" xfId="1665"/>
    <cellStyle name="60% - Accent5 2 4" xfId="1666"/>
    <cellStyle name="60% - Accent5 2 5" xfId="1667"/>
    <cellStyle name="60% - Accent5 2 6" xfId="1668"/>
    <cellStyle name="60% - Accent5 2 7" xfId="1669"/>
    <cellStyle name="60% - Accent5 2 8" xfId="1670"/>
    <cellStyle name="60% - Accent5 2 9" xfId="1671"/>
    <cellStyle name="60% - Accent5 20" xfId="1672"/>
    <cellStyle name="60% - Accent5 21" xfId="1673"/>
    <cellStyle name="60% - Accent5 22" xfId="1674"/>
    <cellStyle name="60% - Accent5 23" xfId="1675"/>
    <cellStyle name="60% - Accent5 24" xfId="1676"/>
    <cellStyle name="60% - Accent5 25" xfId="1677"/>
    <cellStyle name="60% - Accent5 26" xfId="1678"/>
    <cellStyle name="60% - Accent5 27" xfId="1679"/>
    <cellStyle name="60% - Accent5 28" xfId="1680"/>
    <cellStyle name="60% - Accent5 29" xfId="1681"/>
    <cellStyle name="60% - Accent5 3" xfId="1682"/>
    <cellStyle name="60% - Accent5 3 2" xfId="1683"/>
    <cellStyle name="60% - Accent5 3 3" xfId="1684"/>
    <cellStyle name="60% - Accent5 3 4" xfId="1685"/>
    <cellStyle name="60% - Accent5 4" xfId="1686"/>
    <cellStyle name="60% - Accent5 4 2" xfId="1687"/>
    <cellStyle name="60% - Accent5 4 3" xfId="1688"/>
    <cellStyle name="60% - Accent5 4 4" xfId="1689"/>
    <cellStyle name="60% - Accent5 5" xfId="1690"/>
    <cellStyle name="60% - Accent5 6" xfId="1691"/>
    <cellStyle name="60% - Accent5 7" xfId="1692"/>
    <cellStyle name="60% - Accent5 8" xfId="1693"/>
    <cellStyle name="60% - Accent5 9" xfId="1694"/>
    <cellStyle name="60% - Accent6 1" xfId="1695"/>
    <cellStyle name="60% - Accent6 1 2" xfId="7775"/>
    <cellStyle name="60% - Accent6 1 2 2" xfId="7776"/>
    <cellStyle name="60% - Accent6 10" xfId="1696"/>
    <cellStyle name="60% - Accent6 10 2" xfId="7777"/>
    <cellStyle name="60% - Accent6 10 2 2" xfId="7778"/>
    <cellStyle name="60% - Accent6 11" xfId="1697"/>
    <cellStyle name="60% - Accent6 11 2" xfId="7779"/>
    <cellStyle name="60% - Accent6 11 2 2" xfId="7780"/>
    <cellStyle name="60% - Accent6 12" xfId="1698"/>
    <cellStyle name="60% - Accent6 12 2" xfId="1699"/>
    <cellStyle name="60% - Accent6 12 2 2" xfId="7781"/>
    <cellStyle name="60% - Accent6 12 3" xfId="1700"/>
    <cellStyle name="60% - Accent6 12 4" xfId="1701"/>
    <cellStyle name="60% - Accent6 12 5" xfId="1702"/>
    <cellStyle name="60% - Accent6 12 6" xfId="1703"/>
    <cellStyle name="60% - Accent6 12 7" xfId="1704"/>
    <cellStyle name="60% - Accent6 12 8" xfId="1705"/>
    <cellStyle name="60% - Accent6 12 9" xfId="1706"/>
    <cellStyle name="60% - Accent6 13" xfId="1707"/>
    <cellStyle name="60% - Accent6 13 2" xfId="7782"/>
    <cellStyle name="60% - Accent6 13 2 2" xfId="7783"/>
    <cellStyle name="60% - Accent6 14" xfId="1708"/>
    <cellStyle name="60% - Accent6 14 2" xfId="7784"/>
    <cellStyle name="60% - Accent6 14 2 2" xfId="7785"/>
    <cellStyle name="60% - Accent6 15" xfId="1709"/>
    <cellStyle name="60% - Accent6 15 2" xfId="1710"/>
    <cellStyle name="60% - Accent6 15 2 2" xfId="7786"/>
    <cellStyle name="60% - Accent6 16" xfId="1711"/>
    <cellStyle name="60% - Accent6 16 2" xfId="1712"/>
    <cellStyle name="60% - Accent6 17" xfId="1713"/>
    <cellStyle name="60% - Accent6 18" xfId="1714"/>
    <cellStyle name="60% - Accent6 19" xfId="1715"/>
    <cellStyle name="60% - Accent6 2" xfId="1716"/>
    <cellStyle name="60% - Accent6 2 2" xfId="1717"/>
    <cellStyle name="60% - Accent6 2 2 2" xfId="1718"/>
    <cellStyle name="60% - Accent6 2 2 3" xfId="1719"/>
    <cellStyle name="60% - Accent6 2 2 4" xfId="1720"/>
    <cellStyle name="60% - Accent6 2 3" xfId="1721"/>
    <cellStyle name="60% - Accent6 2 4" xfId="1722"/>
    <cellStyle name="60% - Accent6 2 5" xfId="1723"/>
    <cellStyle name="60% - Accent6 2 6" xfId="1724"/>
    <cellStyle name="60% - Accent6 2 7" xfId="1725"/>
    <cellStyle name="60% - Accent6 2 8" xfId="1726"/>
    <cellStyle name="60% - Accent6 2 9" xfId="1727"/>
    <cellStyle name="60% - Accent6 20" xfId="1728"/>
    <cellStyle name="60% - Accent6 21" xfId="1729"/>
    <cellStyle name="60% - Accent6 22" xfId="1730"/>
    <cellStyle name="60% - Accent6 23" xfId="1731"/>
    <cellStyle name="60% - Accent6 24" xfId="1732"/>
    <cellStyle name="60% - Accent6 25" xfId="1733"/>
    <cellStyle name="60% - Accent6 26" xfId="1734"/>
    <cellStyle name="60% - Accent6 27" xfId="1735"/>
    <cellStyle name="60% - Accent6 28" xfId="1736"/>
    <cellStyle name="60% - Accent6 29" xfId="1737"/>
    <cellStyle name="60% - Accent6 3" xfId="1738"/>
    <cellStyle name="60% - Accent6 3 2" xfId="1739"/>
    <cellStyle name="60% - Accent6 3 2 2" xfId="7787"/>
    <cellStyle name="60% - Accent6 3 3" xfId="1740"/>
    <cellStyle name="60% - Accent6 3 4" xfId="1741"/>
    <cellStyle name="60% - Accent6 4" xfId="1742"/>
    <cellStyle name="60% - Accent6 4 2" xfId="1743"/>
    <cellStyle name="60% - Accent6 4 2 2" xfId="7788"/>
    <cellStyle name="60% - Accent6 4 3" xfId="1744"/>
    <cellStyle name="60% - Accent6 4 4" xfId="1745"/>
    <cellStyle name="60% - Accent6 5" xfId="1746"/>
    <cellStyle name="60% - Accent6 5 2" xfId="7789"/>
    <cellStyle name="60% - Accent6 5 2 2" xfId="7790"/>
    <cellStyle name="60% - Accent6 6" xfId="1747"/>
    <cellStyle name="60% - Accent6 6 2" xfId="7791"/>
    <cellStyle name="60% - Accent6 6 2 2" xfId="7792"/>
    <cellStyle name="60% - Accent6 7" xfId="1748"/>
    <cellStyle name="60% - Accent6 7 2" xfId="7793"/>
    <cellStyle name="60% - Accent6 7 2 2" xfId="7794"/>
    <cellStyle name="60% - Accent6 8" xfId="1749"/>
    <cellStyle name="60% - Accent6 8 2" xfId="7795"/>
    <cellStyle name="60% - Accent6 8 2 2" xfId="7796"/>
    <cellStyle name="60% - Accent6 9" xfId="1750"/>
    <cellStyle name="60% - Accent6 9 2" xfId="7797"/>
    <cellStyle name="60% - Accent6 9 2 2" xfId="7798"/>
    <cellStyle name="60% - ส่วนที่ถูกเน้น1 10" xfId="1751"/>
    <cellStyle name="60% - ส่วนที่ถูกเน้น1 11" xfId="1752"/>
    <cellStyle name="60% - ส่วนที่ถูกเน้น1 12" xfId="1753"/>
    <cellStyle name="60% - ส่วนที่ถูกเน้น1 13" xfId="1754"/>
    <cellStyle name="60% - ส่วนที่ถูกเน้น1 14" xfId="1755"/>
    <cellStyle name="60% - ส่วนที่ถูกเน้น1 15" xfId="1756"/>
    <cellStyle name="60% - ส่วนที่ถูกเน้น1 16" xfId="1757"/>
    <cellStyle name="60% - ส่วนที่ถูกเน้น1 17" xfId="1758"/>
    <cellStyle name="60% - ส่วนที่ถูกเน้น1 18" xfId="1759"/>
    <cellStyle name="60% - ส่วนที่ถูกเน้น1 19" xfId="1760"/>
    <cellStyle name="60% - ส่วนที่ถูกเน้น1 2" xfId="1761"/>
    <cellStyle name="60% - ส่วนที่ถูกเน้น1 2 2" xfId="7799"/>
    <cellStyle name="60% - ส่วนที่ถูกเน้น1 2 3" xfId="7800"/>
    <cellStyle name="60% - ส่วนที่ถูกเน้น1 2 3 2" xfId="7801"/>
    <cellStyle name="60% - ส่วนที่ถูกเน้น1 20" xfId="1762"/>
    <cellStyle name="60% - ส่วนที่ถูกเน้น1 21" xfId="1763"/>
    <cellStyle name="60% - ส่วนที่ถูกเน้น1 22" xfId="1764"/>
    <cellStyle name="60% - ส่วนที่ถูกเน้น1 23" xfId="1765"/>
    <cellStyle name="60% - ส่วนที่ถูกเน้น1 24" xfId="1766"/>
    <cellStyle name="60% - ส่วนที่ถูกเน้น1 25" xfId="1767"/>
    <cellStyle name="60% - ส่วนที่ถูกเน้น1 26" xfId="1768"/>
    <cellStyle name="60% - ส่วนที่ถูกเน้น1 27" xfId="1769"/>
    <cellStyle name="60% - ส่วนที่ถูกเน้น1 28" xfId="1770"/>
    <cellStyle name="60% - ส่วนที่ถูกเน้น1 29" xfId="1771"/>
    <cellStyle name="60% - ส่วนที่ถูกเน้น1 3" xfId="1772"/>
    <cellStyle name="60% - ส่วนที่ถูกเน้น1 3 2" xfId="7802"/>
    <cellStyle name="60% - ส่วนที่ถูกเน้น1 3 2 2" xfId="7803"/>
    <cellStyle name="60% - ส่วนที่ถูกเน้น1 3 2 3" xfId="7804"/>
    <cellStyle name="60% - ส่วนที่ถูกเน้น1 30" xfId="1773"/>
    <cellStyle name="60% - ส่วนที่ถูกเน้น1 4" xfId="1774"/>
    <cellStyle name="60% - ส่วนที่ถูกเน้น1 4 2" xfId="7805"/>
    <cellStyle name="60% - ส่วนที่ถูกเน้น1 4 3" xfId="7806"/>
    <cellStyle name="60% - ส่วนที่ถูกเน้น1 5" xfId="1775"/>
    <cellStyle name="60% - ส่วนที่ถูกเน้น1 6" xfId="1776"/>
    <cellStyle name="60% - ส่วนที่ถูกเน้น1 7" xfId="1777"/>
    <cellStyle name="60% - ส่วนที่ถูกเน้น1 8" xfId="1778"/>
    <cellStyle name="60% - ส่วนที่ถูกเน้น1 9" xfId="1779"/>
    <cellStyle name="60% - ส่วนที่ถูกเน้น2 10" xfId="1780"/>
    <cellStyle name="60% - ส่วนที่ถูกเน้น2 11" xfId="1781"/>
    <cellStyle name="60% - ส่วนที่ถูกเน้น2 12" xfId="1782"/>
    <cellStyle name="60% - ส่วนที่ถูกเน้น2 13" xfId="1783"/>
    <cellStyle name="60% - ส่วนที่ถูกเน้น2 14" xfId="1784"/>
    <cellStyle name="60% - ส่วนที่ถูกเน้น2 15" xfId="1785"/>
    <cellStyle name="60% - ส่วนที่ถูกเน้น2 16" xfId="1786"/>
    <cellStyle name="60% - ส่วนที่ถูกเน้น2 17" xfId="1787"/>
    <cellStyle name="60% - ส่วนที่ถูกเน้น2 18" xfId="1788"/>
    <cellStyle name="60% - ส่วนที่ถูกเน้น2 19" xfId="1789"/>
    <cellStyle name="60% - ส่วนที่ถูกเน้น2 2" xfId="1790"/>
    <cellStyle name="60% - ส่วนที่ถูกเน้น2 2 2" xfId="7807"/>
    <cellStyle name="60% - ส่วนที่ถูกเน้น2 2 2 2" xfId="7808"/>
    <cellStyle name="60% - ส่วนที่ถูกเน้น2 2 2 2 2" xfId="7809"/>
    <cellStyle name="60% - ส่วนที่ถูกเน้น2 2 3" xfId="7810"/>
    <cellStyle name="60% - ส่วนที่ถูกเน้น2 2 3 2" xfId="7811"/>
    <cellStyle name="60% - ส่วนที่ถูกเน้น2 2 4" xfId="7812"/>
    <cellStyle name="60% - ส่วนที่ถูกเน้น2 20" xfId="1791"/>
    <cellStyle name="60% - ส่วนที่ถูกเน้น2 21" xfId="1792"/>
    <cellStyle name="60% - ส่วนที่ถูกเน้น2 22" xfId="1793"/>
    <cellStyle name="60% - ส่วนที่ถูกเน้น2 23" xfId="1794"/>
    <cellStyle name="60% - ส่วนที่ถูกเน้น2 24" xfId="1795"/>
    <cellStyle name="60% - ส่วนที่ถูกเน้น2 25" xfId="1796"/>
    <cellStyle name="60% - ส่วนที่ถูกเน้น2 26" xfId="1797"/>
    <cellStyle name="60% - ส่วนที่ถูกเน้น2 27" xfId="1798"/>
    <cellStyle name="60% - ส่วนที่ถูกเน้น2 28" xfId="1799"/>
    <cellStyle name="60% - ส่วนที่ถูกเน้น2 29" xfId="1800"/>
    <cellStyle name="60% - ส่วนที่ถูกเน้น2 3" xfId="1801"/>
    <cellStyle name="60% - ส่วนที่ถูกเน้น2 3 2" xfId="7813"/>
    <cellStyle name="60% - ส่วนที่ถูกเน้น2 3 2 2" xfId="7814"/>
    <cellStyle name="60% - ส่วนที่ถูกเน้น2 3 2 3" xfId="7815"/>
    <cellStyle name="60% - ส่วนที่ถูกเน้น2 30" xfId="1802"/>
    <cellStyle name="60% - ส่วนที่ถูกเน้น2 4" xfId="1803"/>
    <cellStyle name="60% - ส่วนที่ถูกเน้น2 4 2" xfId="7816"/>
    <cellStyle name="60% - ส่วนที่ถูกเน้น2 4 3" xfId="7817"/>
    <cellStyle name="60% - ส่วนที่ถูกเน้น2 5" xfId="1804"/>
    <cellStyle name="60% - ส่วนที่ถูกเน้น2 6" xfId="1805"/>
    <cellStyle name="60% - ส่วนที่ถูกเน้น2 7" xfId="1806"/>
    <cellStyle name="60% - ส่วนที่ถูกเน้น2 8" xfId="1807"/>
    <cellStyle name="60% - ส่วนที่ถูกเน้น2 9" xfId="1808"/>
    <cellStyle name="60% - ส่วนที่ถูกเน้น3 10" xfId="1809"/>
    <cellStyle name="60% - ส่วนที่ถูกเน้น3 11" xfId="1810"/>
    <cellStyle name="60% - ส่วนที่ถูกเน้น3 12" xfId="1811"/>
    <cellStyle name="60% - ส่วนที่ถูกเน้น3 13" xfId="1812"/>
    <cellStyle name="60% - ส่วนที่ถูกเน้น3 14" xfId="1813"/>
    <cellStyle name="60% - ส่วนที่ถูกเน้น3 15" xfId="1814"/>
    <cellStyle name="60% - ส่วนที่ถูกเน้น3 16" xfId="1815"/>
    <cellStyle name="60% - ส่วนที่ถูกเน้น3 17" xfId="1816"/>
    <cellStyle name="60% - ส่วนที่ถูกเน้น3 18" xfId="1817"/>
    <cellStyle name="60% - ส่วนที่ถูกเน้น3 19" xfId="1818"/>
    <cellStyle name="60% - ส่วนที่ถูกเน้น3 2" xfId="1819"/>
    <cellStyle name="60% - ส่วนที่ถูกเน้น3 2 2" xfId="7818"/>
    <cellStyle name="60% - ส่วนที่ถูกเน้น3 2 3" xfId="7819"/>
    <cellStyle name="60% - ส่วนที่ถูกเน้น3 2 3 2" xfId="7820"/>
    <cellStyle name="60% - ส่วนที่ถูกเน้น3 20" xfId="1820"/>
    <cellStyle name="60% - ส่วนที่ถูกเน้น3 21" xfId="1821"/>
    <cellStyle name="60% - ส่วนที่ถูกเน้น3 22" xfId="1822"/>
    <cellStyle name="60% - ส่วนที่ถูกเน้น3 23" xfId="1823"/>
    <cellStyle name="60% - ส่วนที่ถูกเน้น3 24" xfId="1824"/>
    <cellStyle name="60% - ส่วนที่ถูกเน้น3 25" xfId="1825"/>
    <cellStyle name="60% - ส่วนที่ถูกเน้น3 26" xfId="1826"/>
    <cellStyle name="60% - ส่วนที่ถูกเน้น3 27" xfId="1827"/>
    <cellStyle name="60% - ส่วนที่ถูกเน้น3 28" xfId="1828"/>
    <cellStyle name="60% - ส่วนที่ถูกเน้น3 29" xfId="1829"/>
    <cellStyle name="60% - ส่วนที่ถูกเน้น3 3" xfId="1830"/>
    <cellStyle name="60% - ส่วนที่ถูกเน้น3 3 2" xfId="7821"/>
    <cellStyle name="60% - ส่วนที่ถูกเน้น3 3 2 2" xfId="7822"/>
    <cellStyle name="60% - ส่วนที่ถูกเน้น3 3 2 3" xfId="7823"/>
    <cellStyle name="60% - ส่วนที่ถูกเน้น3 30" xfId="1831"/>
    <cellStyle name="60% - ส่วนที่ถูกเน้น3 4" xfId="1832"/>
    <cellStyle name="60% - ส่วนที่ถูกเน้น3 4 2" xfId="7824"/>
    <cellStyle name="60% - ส่วนที่ถูกเน้น3 4 3" xfId="7825"/>
    <cellStyle name="60% - ส่วนที่ถูกเน้น3 5" xfId="1833"/>
    <cellStyle name="60% - ส่วนที่ถูกเน้น3 6" xfId="1834"/>
    <cellStyle name="60% - ส่วนที่ถูกเน้น3 7" xfId="1835"/>
    <cellStyle name="60% - ส่วนที่ถูกเน้น3 8" xfId="1836"/>
    <cellStyle name="60% - ส่วนที่ถูกเน้น3 9" xfId="1837"/>
    <cellStyle name="60% - ส่วนที่ถูกเน้น4 10" xfId="1838"/>
    <cellStyle name="60% - ส่วนที่ถูกเน้น4 11" xfId="1839"/>
    <cellStyle name="60% - ส่วนที่ถูกเน้น4 12" xfId="1840"/>
    <cellStyle name="60% - ส่วนที่ถูกเน้น4 13" xfId="1841"/>
    <cellStyle name="60% - ส่วนที่ถูกเน้น4 14" xfId="1842"/>
    <cellStyle name="60% - ส่วนที่ถูกเน้น4 15" xfId="1843"/>
    <cellStyle name="60% - ส่วนที่ถูกเน้น4 16" xfId="1844"/>
    <cellStyle name="60% - ส่วนที่ถูกเน้น4 17" xfId="1845"/>
    <cellStyle name="60% - ส่วนที่ถูกเน้น4 18" xfId="1846"/>
    <cellStyle name="60% - ส่วนที่ถูกเน้น4 19" xfId="1847"/>
    <cellStyle name="60% - ส่วนที่ถูกเน้น4 2" xfId="1848"/>
    <cellStyle name="60% - ส่วนที่ถูกเน้น4 2 2" xfId="7826"/>
    <cellStyle name="60% - ส่วนที่ถูกเน้น4 2 3" xfId="7827"/>
    <cellStyle name="60% - ส่วนที่ถูกเน้น4 2 3 2" xfId="7828"/>
    <cellStyle name="60% - ส่วนที่ถูกเน้น4 20" xfId="1849"/>
    <cellStyle name="60% - ส่วนที่ถูกเน้น4 21" xfId="1850"/>
    <cellStyle name="60% - ส่วนที่ถูกเน้น4 22" xfId="1851"/>
    <cellStyle name="60% - ส่วนที่ถูกเน้น4 23" xfId="1852"/>
    <cellStyle name="60% - ส่วนที่ถูกเน้น4 24" xfId="1853"/>
    <cellStyle name="60% - ส่วนที่ถูกเน้น4 25" xfId="1854"/>
    <cellStyle name="60% - ส่วนที่ถูกเน้น4 26" xfId="1855"/>
    <cellStyle name="60% - ส่วนที่ถูกเน้น4 27" xfId="1856"/>
    <cellStyle name="60% - ส่วนที่ถูกเน้น4 28" xfId="1857"/>
    <cellStyle name="60% - ส่วนที่ถูกเน้น4 29" xfId="1858"/>
    <cellStyle name="60% - ส่วนที่ถูกเน้น4 3" xfId="1859"/>
    <cellStyle name="60% - ส่วนที่ถูกเน้น4 3 2" xfId="7829"/>
    <cellStyle name="60% - ส่วนที่ถูกเน้น4 3 2 2" xfId="7830"/>
    <cellStyle name="60% - ส่วนที่ถูกเน้น4 3 2 3" xfId="7831"/>
    <cellStyle name="60% - ส่วนที่ถูกเน้น4 30" xfId="1860"/>
    <cellStyle name="60% - ส่วนที่ถูกเน้น4 4" xfId="1861"/>
    <cellStyle name="60% - ส่วนที่ถูกเน้น4 4 2" xfId="7832"/>
    <cellStyle name="60% - ส่วนที่ถูกเน้น4 4 3" xfId="7833"/>
    <cellStyle name="60% - ส่วนที่ถูกเน้น4 5" xfId="1862"/>
    <cellStyle name="60% - ส่วนที่ถูกเน้น4 6" xfId="1863"/>
    <cellStyle name="60% - ส่วนที่ถูกเน้น4 7" xfId="1864"/>
    <cellStyle name="60% - ส่วนที่ถูกเน้น4 8" xfId="1865"/>
    <cellStyle name="60% - ส่วนที่ถูกเน้น4 9" xfId="1866"/>
    <cellStyle name="60% - ส่วนที่ถูกเน้น5 10" xfId="1867"/>
    <cellStyle name="60% - ส่วนที่ถูกเน้น5 11" xfId="1868"/>
    <cellStyle name="60% - ส่วนที่ถูกเน้น5 12" xfId="1869"/>
    <cellStyle name="60% - ส่วนที่ถูกเน้น5 13" xfId="1870"/>
    <cellStyle name="60% - ส่วนที่ถูกเน้น5 14" xfId="1871"/>
    <cellStyle name="60% - ส่วนที่ถูกเน้น5 15" xfId="1872"/>
    <cellStyle name="60% - ส่วนที่ถูกเน้น5 16" xfId="1873"/>
    <cellStyle name="60% - ส่วนที่ถูกเน้น5 17" xfId="1874"/>
    <cellStyle name="60% - ส่วนที่ถูกเน้น5 18" xfId="1875"/>
    <cellStyle name="60% - ส่วนที่ถูกเน้น5 19" xfId="1876"/>
    <cellStyle name="60% - ส่วนที่ถูกเน้น5 2" xfId="1877"/>
    <cellStyle name="60% - ส่วนที่ถูกเน้น5 2 2" xfId="7834"/>
    <cellStyle name="60% - ส่วนที่ถูกเน้น5 2 3" xfId="7835"/>
    <cellStyle name="60% - ส่วนที่ถูกเน้น5 2 3 2" xfId="7836"/>
    <cellStyle name="60% - ส่วนที่ถูกเน้น5 20" xfId="1878"/>
    <cellStyle name="60% - ส่วนที่ถูกเน้น5 21" xfId="1879"/>
    <cellStyle name="60% - ส่วนที่ถูกเน้น5 22" xfId="1880"/>
    <cellStyle name="60% - ส่วนที่ถูกเน้น5 23" xfId="1881"/>
    <cellStyle name="60% - ส่วนที่ถูกเน้น5 24" xfId="1882"/>
    <cellStyle name="60% - ส่วนที่ถูกเน้น5 25" xfId="1883"/>
    <cellStyle name="60% - ส่วนที่ถูกเน้น5 26" xfId="1884"/>
    <cellStyle name="60% - ส่วนที่ถูกเน้น5 27" xfId="1885"/>
    <cellStyle name="60% - ส่วนที่ถูกเน้น5 28" xfId="1886"/>
    <cellStyle name="60% - ส่วนที่ถูกเน้น5 29" xfId="1887"/>
    <cellStyle name="60% - ส่วนที่ถูกเน้น5 3" xfId="1888"/>
    <cellStyle name="60% - ส่วนที่ถูกเน้น5 3 2" xfId="7837"/>
    <cellStyle name="60% - ส่วนที่ถูกเน้น5 3 2 2" xfId="7838"/>
    <cellStyle name="60% - ส่วนที่ถูกเน้น5 3 2 3" xfId="7839"/>
    <cellStyle name="60% - ส่วนที่ถูกเน้น5 30" xfId="1889"/>
    <cellStyle name="60% - ส่วนที่ถูกเน้น5 4" xfId="1890"/>
    <cellStyle name="60% - ส่วนที่ถูกเน้น5 4 2" xfId="7840"/>
    <cellStyle name="60% - ส่วนที่ถูกเน้น5 4 3" xfId="7841"/>
    <cellStyle name="60% - ส่วนที่ถูกเน้น5 5" xfId="1891"/>
    <cellStyle name="60% - ส่วนที่ถูกเน้น5 6" xfId="1892"/>
    <cellStyle name="60% - ส่วนที่ถูกเน้น5 7" xfId="1893"/>
    <cellStyle name="60% - ส่วนที่ถูกเน้น5 8" xfId="1894"/>
    <cellStyle name="60% - ส่วนที่ถูกเน้น5 9" xfId="1895"/>
    <cellStyle name="60% - ส่วนที่ถูกเน้น6 10" xfId="1896"/>
    <cellStyle name="60% - ส่วนที่ถูกเน้น6 11" xfId="1897"/>
    <cellStyle name="60% - ส่วนที่ถูกเน้น6 12" xfId="1898"/>
    <cellStyle name="60% - ส่วนที่ถูกเน้น6 13" xfId="1899"/>
    <cellStyle name="60% - ส่วนที่ถูกเน้น6 14" xfId="1900"/>
    <cellStyle name="60% - ส่วนที่ถูกเน้น6 15" xfId="1901"/>
    <cellStyle name="60% - ส่วนที่ถูกเน้น6 16" xfId="1902"/>
    <cellStyle name="60% - ส่วนที่ถูกเน้น6 17" xfId="1903"/>
    <cellStyle name="60% - ส่วนที่ถูกเน้น6 18" xfId="1904"/>
    <cellStyle name="60% - ส่วนที่ถูกเน้น6 19" xfId="1905"/>
    <cellStyle name="60% - ส่วนที่ถูกเน้น6 2" xfId="1906"/>
    <cellStyle name="60% - ส่วนที่ถูกเน้น6 2 2" xfId="7842"/>
    <cellStyle name="60% - ส่วนที่ถูกเน้น6 2 2 2" xfId="7843"/>
    <cellStyle name="60% - ส่วนที่ถูกเน้น6 2 2 2 2" xfId="7844"/>
    <cellStyle name="60% - ส่วนที่ถูกเน้น6 2 3" xfId="7845"/>
    <cellStyle name="60% - ส่วนที่ถูกเน้น6 2 3 2" xfId="7846"/>
    <cellStyle name="60% - ส่วนที่ถูกเน้น6 2 4" xfId="7847"/>
    <cellStyle name="60% - ส่วนที่ถูกเน้น6 20" xfId="1907"/>
    <cellStyle name="60% - ส่วนที่ถูกเน้น6 21" xfId="1908"/>
    <cellStyle name="60% - ส่วนที่ถูกเน้น6 22" xfId="1909"/>
    <cellStyle name="60% - ส่วนที่ถูกเน้น6 23" xfId="1910"/>
    <cellStyle name="60% - ส่วนที่ถูกเน้น6 24" xfId="1911"/>
    <cellStyle name="60% - ส่วนที่ถูกเน้น6 25" xfId="1912"/>
    <cellStyle name="60% - ส่วนที่ถูกเน้น6 26" xfId="1913"/>
    <cellStyle name="60% - ส่วนที่ถูกเน้น6 27" xfId="1914"/>
    <cellStyle name="60% - ส่วนที่ถูกเน้น6 28" xfId="1915"/>
    <cellStyle name="60% - ส่วนที่ถูกเน้น6 29" xfId="1916"/>
    <cellStyle name="60% - ส่วนที่ถูกเน้น6 3" xfId="1917"/>
    <cellStyle name="60% - ส่วนที่ถูกเน้น6 3 2" xfId="7848"/>
    <cellStyle name="60% - ส่วนที่ถูกเน้น6 3 2 2" xfId="7849"/>
    <cellStyle name="60% - ส่วนที่ถูกเน้น6 3 2 3" xfId="7850"/>
    <cellStyle name="60% - ส่วนที่ถูกเน้น6 30" xfId="1918"/>
    <cellStyle name="60% - ส่วนที่ถูกเน้น6 4" xfId="1919"/>
    <cellStyle name="60% - ส่วนที่ถูกเน้น6 4 2" xfId="7851"/>
    <cellStyle name="60% - ส่วนที่ถูกเน้น6 4 3" xfId="7852"/>
    <cellStyle name="60% - ส่วนที่ถูกเน้น6 5" xfId="1920"/>
    <cellStyle name="60% - ส่วนที่ถูกเน้น6 6" xfId="1921"/>
    <cellStyle name="60% - ส่วนที่ถูกเน้น6 7" xfId="1922"/>
    <cellStyle name="60% - ส่วนที่ถูกเน้น6 8" xfId="1923"/>
    <cellStyle name="60% - ส่วนที่ถูกเน้น6 9" xfId="1924"/>
    <cellStyle name="75" xfId="1925"/>
    <cellStyle name="75 2" xfId="1926"/>
    <cellStyle name="Accent1 - 20%" xfId="1927"/>
    <cellStyle name="Accent1 - 20% 2" xfId="1928"/>
    <cellStyle name="Accent1 - 20% 3" xfId="1929"/>
    <cellStyle name="Accent1 - 40%" xfId="1930"/>
    <cellStyle name="Accent1 - 40% 2" xfId="1931"/>
    <cellStyle name="Accent1 - 40% 3" xfId="1932"/>
    <cellStyle name="Accent1 - 60%" xfId="1933"/>
    <cellStyle name="Accent1 - 60% 2" xfId="1934"/>
    <cellStyle name="Accent1 - 60% 3" xfId="1935"/>
    <cellStyle name="Accent1 1" xfId="1936"/>
    <cellStyle name="Accent1 10" xfId="1937"/>
    <cellStyle name="Accent1 11" xfId="1938"/>
    <cellStyle name="Accent1 12" xfId="1939"/>
    <cellStyle name="Accent1 12 2" xfId="1940"/>
    <cellStyle name="Accent1 12 3" xfId="1941"/>
    <cellStyle name="Accent1 12 4" xfId="1942"/>
    <cellStyle name="Accent1 12 5" xfId="1943"/>
    <cellStyle name="Accent1 12 6" xfId="1944"/>
    <cellStyle name="Accent1 12 7" xfId="1945"/>
    <cellStyle name="Accent1 12 8" xfId="1946"/>
    <cellStyle name="Accent1 12 9" xfId="1947"/>
    <cellStyle name="Accent1 13" xfId="1948"/>
    <cellStyle name="Accent1 14" xfId="1949"/>
    <cellStyle name="Accent1 14 2" xfId="7853"/>
    <cellStyle name="Accent1 14 2 2" xfId="7854"/>
    <cellStyle name="Accent1 15" xfId="1950"/>
    <cellStyle name="Accent1 15 2" xfId="1951"/>
    <cellStyle name="Accent1 15 2 2" xfId="7855"/>
    <cellStyle name="Accent1 16" xfId="1952"/>
    <cellStyle name="Accent1 16 2" xfId="1953"/>
    <cellStyle name="Accent1 17" xfId="1954"/>
    <cellStyle name="Accent1 18" xfId="1955"/>
    <cellStyle name="Accent1 19" xfId="1956"/>
    <cellStyle name="Accent1 2" xfId="1957"/>
    <cellStyle name="Accent1 2 2" xfId="1958"/>
    <cellStyle name="Accent1 2 2 2" xfId="1959"/>
    <cellStyle name="Accent1 2 2 3" xfId="1960"/>
    <cellStyle name="Accent1 2 2 4" xfId="1961"/>
    <cellStyle name="Accent1 2 3" xfId="1962"/>
    <cellStyle name="Accent1 2 4" xfId="1963"/>
    <cellStyle name="Accent1 2 5" xfId="1964"/>
    <cellStyle name="Accent1 2 6" xfId="1965"/>
    <cellStyle name="Accent1 2 7" xfId="1966"/>
    <cellStyle name="Accent1 2 8" xfId="1967"/>
    <cellStyle name="Accent1 2 9" xfId="1968"/>
    <cellStyle name="Accent1 20" xfId="1969"/>
    <cellStyle name="Accent1 21" xfId="1970"/>
    <cellStyle name="Accent1 22" xfId="1971"/>
    <cellStyle name="Accent1 23" xfId="1972"/>
    <cellStyle name="Accent1 24" xfId="1973"/>
    <cellStyle name="Accent1 25" xfId="1974"/>
    <cellStyle name="Accent1 26" xfId="1975"/>
    <cellStyle name="Accent1 27" xfId="1976"/>
    <cellStyle name="Accent1 28" xfId="1977"/>
    <cellStyle name="Accent1 29" xfId="1978"/>
    <cellStyle name="Accent1 3" xfId="1979"/>
    <cellStyle name="Accent1 3 2" xfId="1980"/>
    <cellStyle name="Accent1 3 3" xfId="1981"/>
    <cellStyle name="Accent1 3 4" xfId="1982"/>
    <cellStyle name="Accent1 4" xfId="1983"/>
    <cellStyle name="Accent1 4 2" xfId="1984"/>
    <cellStyle name="Accent1 4 3" xfId="1985"/>
    <cellStyle name="Accent1 4 4" xfId="1986"/>
    <cellStyle name="Accent1 5" xfId="1987"/>
    <cellStyle name="Accent1 6" xfId="1988"/>
    <cellStyle name="Accent1 7" xfId="1989"/>
    <cellStyle name="Accent1 8" xfId="1990"/>
    <cellStyle name="Accent1 9" xfId="1991"/>
    <cellStyle name="Accent2 - 20%" xfId="1992"/>
    <cellStyle name="Accent2 - 20% 2" xfId="1993"/>
    <cellStyle name="Accent2 - 20% 3" xfId="1994"/>
    <cellStyle name="Accent2 - 40%" xfId="1995"/>
    <cellStyle name="Accent2 - 40% 2" xfId="1996"/>
    <cellStyle name="Accent2 - 40% 3" xfId="1997"/>
    <cellStyle name="Accent2 - 60%" xfId="1998"/>
    <cellStyle name="Accent2 - 60% 2" xfId="1999"/>
    <cellStyle name="Accent2 - 60% 3" xfId="2000"/>
    <cellStyle name="Accent2 1" xfId="2001"/>
    <cellStyle name="Accent2 1 2" xfId="2002"/>
    <cellStyle name="Accent2 1 3" xfId="7856"/>
    <cellStyle name="Accent2 10" xfId="2003"/>
    <cellStyle name="Accent2 10 2" xfId="2004"/>
    <cellStyle name="Accent2 10 3" xfId="7857"/>
    <cellStyle name="Accent2 11" xfId="2005"/>
    <cellStyle name="Accent2 11 2" xfId="2006"/>
    <cellStyle name="Accent2 11 3" xfId="7858"/>
    <cellStyle name="Accent2 12" xfId="2007"/>
    <cellStyle name="Accent2 12 2" xfId="2008"/>
    <cellStyle name="Accent2 12 3" xfId="2009"/>
    <cellStyle name="Accent2 12 4" xfId="2010"/>
    <cellStyle name="Accent2 12 5" xfId="2011"/>
    <cellStyle name="Accent2 12 6" xfId="2012"/>
    <cellStyle name="Accent2 12 7" xfId="2013"/>
    <cellStyle name="Accent2 12 8" xfId="2014"/>
    <cellStyle name="Accent2 12 9" xfId="2015"/>
    <cellStyle name="Accent2 13" xfId="2016"/>
    <cellStyle name="Accent2 13 2" xfId="2017"/>
    <cellStyle name="Accent2 13 3" xfId="7859"/>
    <cellStyle name="Accent2 14" xfId="2018"/>
    <cellStyle name="Accent2 14 2" xfId="7860"/>
    <cellStyle name="Accent2 14 3" xfId="7861"/>
    <cellStyle name="Accent2 14 3 2" xfId="7862"/>
    <cellStyle name="Accent2 15" xfId="2019"/>
    <cellStyle name="Accent2 15 2" xfId="2020"/>
    <cellStyle name="Accent2 15 2 2" xfId="7863"/>
    <cellStyle name="Accent2 16" xfId="2021"/>
    <cellStyle name="Accent2 16 2" xfId="2022"/>
    <cellStyle name="Accent2 17" xfId="2023"/>
    <cellStyle name="Accent2 18" xfId="2024"/>
    <cellStyle name="Accent2 19" xfId="2025"/>
    <cellStyle name="Accent2 2" xfId="2026"/>
    <cellStyle name="Accent2 2 2" xfId="2027"/>
    <cellStyle name="Accent2 2 2 2" xfId="2028"/>
    <cellStyle name="Accent2 2 2 3" xfId="2029"/>
    <cellStyle name="Accent2 2 2 4" xfId="2030"/>
    <cellStyle name="Accent2 2 3" xfId="2031"/>
    <cellStyle name="Accent2 2 3 2" xfId="7864"/>
    <cellStyle name="Accent2 2 4" xfId="2032"/>
    <cellStyle name="Accent2 2 5" xfId="2033"/>
    <cellStyle name="Accent2 2 6" xfId="2034"/>
    <cellStyle name="Accent2 2 7" xfId="2035"/>
    <cellStyle name="Accent2 2 8" xfId="2036"/>
    <cellStyle name="Accent2 2 9" xfId="2037"/>
    <cellStyle name="Accent2 20" xfId="2038"/>
    <cellStyle name="Accent2 21" xfId="2039"/>
    <cellStyle name="Accent2 22" xfId="2040"/>
    <cellStyle name="Accent2 23" xfId="2041"/>
    <cellStyle name="Accent2 24" xfId="2042"/>
    <cellStyle name="Accent2 25" xfId="2043"/>
    <cellStyle name="Accent2 26" xfId="2044"/>
    <cellStyle name="Accent2 27" xfId="2045"/>
    <cellStyle name="Accent2 28" xfId="2046"/>
    <cellStyle name="Accent2 29" xfId="2047"/>
    <cellStyle name="Accent2 3" xfId="2048"/>
    <cellStyle name="Accent2 3 2" xfId="2049"/>
    <cellStyle name="Accent2 3 3" xfId="2050"/>
    <cellStyle name="Accent2 3 4" xfId="2051"/>
    <cellStyle name="Accent2 4" xfId="2052"/>
    <cellStyle name="Accent2 4 2" xfId="2053"/>
    <cellStyle name="Accent2 4 3" xfId="2054"/>
    <cellStyle name="Accent2 4 4" xfId="2055"/>
    <cellStyle name="Accent2 5" xfId="2056"/>
    <cellStyle name="Accent2 5 2" xfId="2057"/>
    <cellStyle name="Accent2 5 3" xfId="7865"/>
    <cellStyle name="Accent2 6" xfId="2058"/>
    <cellStyle name="Accent2 6 2" xfId="2059"/>
    <cellStyle name="Accent2 6 3" xfId="7866"/>
    <cellStyle name="Accent2 7" xfId="2060"/>
    <cellStyle name="Accent2 7 2" xfId="2061"/>
    <cellStyle name="Accent2 7 3" xfId="7867"/>
    <cellStyle name="Accent2 8" xfId="2062"/>
    <cellStyle name="Accent2 8 2" xfId="2063"/>
    <cellStyle name="Accent2 8 3" xfId="7868"/>
    <cellStyle name="Accent2 9" xfId="2064"/>
    <cellStyle name="Accent2 9 2" xfId="2065"/>
    <cellStyle name="Accent2 9 3" xfId="7869"/>
    <cellStyle name="Accent3 - 20%" xfId="2066"/>
    <cellStyle name="Accent3 - 20% 2" xfId="2067"/>
    <cellStyle name="Accent3 - 20% 3" xfId="2068"/>
    <cellStyle name="Accent3 - 40%" xfId="2069"/>
    <cellStyle name="Accent3 - 40% 2" xfId="2070"/>
    <cellStyle name="Accent3 - 40% 3" xfId="2071"/>
    <cellStyle name="Accent3 - 60%" xfId="2072"/>
    <cellStyle name="Accent3 - 60% 2" xfId="2073"/>
    <cellStyle name="Accent3 - 60% 3" xfId="2074"/>
    <cellStyle name="Accent3 1" xfId="2075"/>
    <cellStyle name="Accent3 1 2" xfId="7870"/>
    <cellStyle name="Accent3 1 2 2" xfId="7871"/>
    <cellStyle name="Accent3 10" xfId="2076"/>
    <cellStyle name="Accent3 10 2" xfId="7872"/>
    <cellStyle name="Accent3 10 2 2" xfId="7873"/>
    <cellStyle name="Accent3 11" xfId="2077"/>
    <cellStyle name="Accent3 11 2" xfId="7874"/>
    <cellStyle name="Accent3 11 2 2" xfId="7875"/>
    <cellStyle name="Accent3 12" xfId="2078"/>
    <cellStyle name="Accent3 12 2" xfId="2079"/>
    <cellStyle name="Accent3 12 2 2" xfId="7876"/>
    <cellStyle name="Accent3 12 3" xfId="2080"/>
    <cellStyle name="Accent3 12 4" xfId="2081"/>
    <cellStyle name="Accent3 12 5" xfId="2082"/>
    <cellStyle name="Accent3 12 6" xfId="2083"/>
    <cellStyle name="Accent3 12 7" xfId="2084"/>
    <cellStyle name="Accent3 12 8" xfId="2085"/>
    <cellStyle name="Accent3 12 9" xfId="2086"/>
    <cellStyle name="Accent3 13" xfId="2087"/>
    <cellStyle name="Accent3 13 2" xfId="7877"/>
    <cellStyle name="Accent3 13 2 2" xfId="7878"/>
    <cellStyle name="Accent3 14" xfId="2088"/>
    <cellStyle name="Accent3 14 2" xfId="7879"/>
    <cellStyle name="Accent3 14 2 2" xfId="7880"/>
    <cellStyle name="Accent3 15" xfId="2089"/>
    <cellStyle name="Accent3 15 2" xfId="2090"/>
    <cellStyle name="Accent3 15 2 2" xfId="7881"/>
    <cellStyle name="Accent3 16" xfId="2091"/>
    <cellStyle name="Accent3 16 2" xfId="2092"/>
    <cellStyle name="Accent3 17" xfId="2093"/>
    <cellStyle name="Accent3 18" xfId="2094"/>
    <cellStyle name="Accent3 19" xfId="2095"/>
    <cellStyle name="Accent3 2" xfId="2096"/>
    <cellStyle name="Accent3 2 2" xfId="2097"/>
    <cellStyle name="Accent3 2 2 2" xfId="2098"/>
    <cellStyle name="Accent3 2 2 3" xfId="2099"/>
    <cellStyle name="Accent3 2 2 4" xfId="2100"/>
    <cellStyle name="Accent3 2 3" xfId="2101"/>
    <cellStyle name="Accent3 2 4" xfId="2102"/>
    <cellStyle name="Accent3 2 5" xfId="2103"/>
    <cellStyle name="Accent3 2 6" xfId="2104"/>
    <cellStyle name="Accent3 2 7" xfId="2105"/>
    <cellStyle name="Accent3 2 8" xfId="2106"/>
    <cellStyle name="Accent3 2 9" xfId="2107"/>
    <cellStyle name="Accent3 20" xfId="2108"/>
    <cellStyle name="Accent3 21" xfId="2109"/>
    <cellStyle name="Accent3 22" xfId="2110"/>
    <cellStyle name="Accent3 23" xfId="2111"/>
    <cellStyle name="Accent3 24" xfId="2112"/>
    <cellStyle name="Accent3 25" xfId="2113"/>
    <cellStyle name="Accent3 26" xfId="2114"/>
    <cellStyle name="Accent3 27" xfId="2115"/>
    <cellStyle name="Accent3 28" xfId="2116"/>
    <cellStyle name="Accent3 29" xfId="2117"/>
    <cellStyle name="Accent3 3" xfId="2118"/>
    <cellStyle name="Accent3 3 2" xfId="2119"/>
    <cellStyle name="Accent3 3 2 2" xfId="7882"/>
    <cellStyle name="Accent3 3 3" xfId="2120"/>
    <cellStyle name="Accent3 3 4" xfId="2121"/>
    <cellStyle name="Accent3 4" xfId="2122"/>
    <cellStyle name="Accent3 4 2" xfId="2123"/>
    <cellStyle name="Accent3 4 2 2" xfId="7883"/>
    <cellStyle name="Accent3 4 3" xfId="2124"/>
    <cellStyle name="Accent3 4 4" xfId="2125"/>
    <cellStyle name="Accent3 5" xfId="2126"/>
    <cellStyle name="Accent3 5 2" xfId="7884"/>
    <cellStyle name="Accent3 5 2 2" xfId="7885"/>
    <cellStyle name="Accent3 6" xfId="2127"/>
    <cellStyle name="Accent3 6 2" xfId="7886"/>
    <cellStyle name="Accent3 6 2 2" xfId="7887"/>
    <cellStyle name="Accent3 7" xfId="2128"/>
    <cellStyle name="Accent3 7 2" xfId="7888"/>
    <cellStyle name="Accent3 7 2 2" xfId="7889"/>
    <cellStyle name="Accent3 8" xfId="2129"/>
    <cellStyle name="Accent3 8 2" xfId="7890"/>
    <cellStyle name="Accent3 8 2 2" xfId="7891"/>
    <cellStyle name="Accent3 9" xfId="2130"/>
    <cellStyle name="Accent3 9 2" xfId="7892"/>
    <cellStyle name="Accent3 9 2 2" xfId="7893"/>
    <cellStyle name="Accent4 - 20%" xfId="2131"/>
    <cellStyle name="Accent4 - 20% 2" xfId="2132"/>
    <cellStyle name="Accent4 - 20% 3" xfId="2133"/>
    <cellStyle name="Accent4 - 40%" xfId="2134"/>
    <cellStyle name="Accent4 - 40% 2" xfId="2135"/>
    <cellStyle name="Accent4 - 40% 3" xfId="2136"/>
    <cellStyle name="Accent4 - 60%" xfId="2137"/>
    <cellStyle name="Accent4 - 60% 2" xfId="2138"/>
    <cellStyle name="Accent4 - 60% 3" xfId="2139"/>
    <cellStyle name="Accent4 1" xfId="2140"/>
    <cellStyle name="Accent4 10" xfId="2141"/>
    <cellStyle name="Accent4 11" xfId="2142"/>
    <cellStyle name="Accent4 12" xfId="2143"/>
    <cellStyle name="Accent4 12 2" xfId="2144"/>
    <cellStyle name="Accent4 12 3" xfId="2145"/>
    <cellStyle name="Accent4 12 4" xfId="2146"/>
    <cellStyle name="Accent4 12 5" xfId="2147"/>
    <cellStyle name="Accent4 12 6" xfId="2148"/>
    <cellStyle name="Accent4 12 7" xfId="2149"/>
    <cellStyle name="Accent4 12 8" xfId="2150"/>
    <cellStyle name="Accent4 12 9" xfId="2151"/>
    <cellStyle name="Accent4 13" xfId="2152"/>
    <cellStyle name="Accent4 14" xfId="2153"/>
    <cellStyle name="Accent4 14 2" xfId="7894"/>
    <cellStyle name="Accent4 14 2 2" xfId="7895"/>
    <cellStyle name="Accent4 15" xfId="2154"/>
    <cellStyle name="Accent4 15 2" xfId="2155"/>
    <cellStyle name="Accent4 15 2 2" xfId="7896"/>
    <cellStyle name="Accent4 16" xfId="2156"/>
    <cellStyle name="Accent4 16 2" xfId="2157"/>
    <cellStyle name="Accent4 17" xfId="2158"/>
    <cellStyle name="Accent4 18" xfId="2159"/>
    <cellStyle name="Accent4 19" xfId="2160"/>
    <cellStyle name="Accent4 2" xfId="2161"/>
    <cellStyle name="Accent4 2 2" xfId="2162"/>
    <cellStyle name="Accent4 2 2 2" xfId="2163"/>
    <cellStyle name="Accent4 2 2 3" xfId="2164"/>
    <cellStyle name="Accent4 2 2 4" xfId="2165"/>
    <cellStyle name="Accent4 2 3" xfId="2166"/>
    <cellStyle name="Accent4 2 4" xfId="2167"/>
    <cellStyle name="Accent4 2 5" xfId="2168"/>
    <cellStyle name="Accent4 2 6" xfId="2169"/>
    <cellStyle name="Accent4 2 7" xfId="2170"/>
    <cellStyle name="Accent4 2 8" xfId="2171"/>
    <cellStyle name="Accent4 2 9" xfId="2172"/>
    <cellStyle name="Accent4 20" xfId="2173"/>
    <cellStyle name="Accent4 21" xfId="2174"/>
    <cellStyle name="Accent4 22" xfId="2175"/>
    <cellStyle name="Accent4 23" xfId="2176"/>
    <cellStyle name="Accent4 24" xfId="2177"/>
    <cellStyle name="Accent4 25" xfId="2178"/>
    <cellStyle name="Accent4 26" xfId="2179"/>
    <cellStyle name="Accent4 27" xfId="2180"/>
    <cellStyle name="Accent4 28" xfId="2181"/>
    <cellStyle name="Accent4 29" xfId="2182"/>
    <cellStyle name="Accent4 3" xfId="2183"/>
    <cellStyle name="Accent4 3 2" xfId="2184"/>
    <cellStyle name="Accent4 3 3" xfId="2185"/>
    <cellStyle name="Accent4 3 4" xfId="2186"/>
    <cellStyle name="Accent4 4" xfId="2187"/>
    <cellStyle name="Accent4 4 2" xfId="2188"/>
    <cellStyle name="Accent4 4 3" xfId="2189"/>
    <cellStyle name="Accent4 4 4" xfId="2190"/>
    <cellStyle name="Accent4 5" xfId="2191"/>
    <cellStyle name="Accent4 6" xfId="2192"/>
    <cellStyle name="Accent4 7" xfId="2193"/>
    <cellStyle name="Accent4 8" xfId="2194"/>
    <cellStyle name="Accent4 9" xfId="2195"/>
    <cellStyle name="Accent5 - 20%" xfId="2196"/>
    <cellStyle name="Accent5 - 20% 2" xfId="2197"/>
    <cellStyle name="Accent5 - 20% 3" xfId="2198"/>
    <cellStyle name="Accent5 - 40%" xfId="2199"/>
    <cellStyle name="Accent5 - 40% 2" xfId="2200"/>
    <cellStyle name="Accent5 - 40% 3" xfId="2201"/>
    <cellStyle name="Accent5 - 60%" xfId="2202"/>
    <cellStyle name="Accent5 - 60% 2" xfId="2203"/>
    <cellStyle name="Accent5 - 60% 3" xfId="2204"/>
    <cellStyle name="Accent5 1" xfId="2205"/>
    <cellStyle name="Accent5 10" xfId="2206"/>
    <cellStyle name="Accent5 11" xfId="2207"/>
    <cellStyle name="Accent5 12" xfId="2208"/>
    <cellStyle name="Accent5 12 2" xfId="2209"/>
    <cellStyle name="Accent5 12 3" xfId="2210"/>
    <cellStyle name="Accent5 12 4" xfId="2211"/>
    <cellStyle name="Accent5 12 5" xfId="2212"/>
    <cellStyle name="Accent5 12 6" xfId="2213"/>
    <cellStyle name="Accent5 12 7" xfId="2214"/>
    <cellStyle name="Accent5 12 8" xfId="2215"/>
    <cellStyle name="Accent5 12 9" xfId="2216"/>
    <cellStyle name="Accent5 13" xfId="2217"/>
    <cellStyle name="Accent5 14" xfId="2218"/>
    <cellStyle name="Accent5 14 2" xfId="7897"/>
    <cellStyle name="Accent5 14 2 2" xfId="7898"/>
    <cellStyle name="Accent5 15" xfId="2219"/>
    <cellStyle name="Accent5 15 2" xfId="2220"/>
    <cellStyle name="Accent5 15 2 2" xfId="7899"/>
    <cellStyle name="Accent5 16" xfId="2221"/>
    <cellStyle name="Accent5 16 2" xfId="2222"/>
    <cellStyle name="Accent5 17" xfId="2223"/>
    <cellStyle name="Accent5 18" xfId="2224"/>
    <cellStyle name="Accent5 19" xfId="2225"/>
    <cellStyle name="Accent5 2" xfId="2226"/>
    <cellStyle name="Accent5 2 2" xfId="2227"/>
    <cellStyle name="Accent5 2 2 2" xfId="2228"/>
    <cellStyle name="Accent5 2 2 3" xfId="2229"/>
    <cellStyle name="Accent5 2 2 4" xfId="2230"/>
    <cellStyle name="Accent5 2 3" xfId="2231"/>
    <cellStyle name="Accent5 2 4" xfId="2232"/>
    <cellStyle name="Accent5 2 5" xfId="2233"/>
    <cellStyle name="Accent5 2 6" xfId="2234"/>
    <cellStyle name="Accent5 2 7" xfId="2235"/>
    <cellStyle name="Accent5 2 8" xfId="2236"/>
    <cellStyle name="Accent5 2 9" xfId="2237"/>
    <cellStyle name="Accent5 20" xfId="2238"/>
    <cellStyle name="Accent5 21" xfId="2239"/>
    <cellStyle name="Accent5 22" xfId="2240"/>
    <cellStyle name="Accent5 23" xfId="2241"/>
    <cellStyle name="Accent5 24" xfId="2242"/>
    <cellStyle name="Accent5 25" xfId="2243"/>
    <cellStyle name="Accent5 26" xfId="2244"/>
    <cellStyle name="Accent5 27" xfId="2245"/>
    <cellStyle name="Accent5 28" xfId="2246"/>
    <cellStyle name="Accent5 29" xfId="2247"/>
    <cellStyle name="Accent5 3" xfId="2248"/>
    <cellStyle name="Accent5 3 2" xfId="2249"/>
    <cellStyle name="Accent5 3 3" xfId="2250"/>
    <cellStyle name="Accent5 3 4" xfId="2251"/>
    <cellStyle name="Accent5 4" xfId="2252"/>
    <cellStyle name="Accent5 4 2" xfId="2253"/>
    <cellStyle name="Accent5 4 3" xfId="2254"/>
    <cellStyle name="Accent5 4 4" xfId="2255"/>
    <cellStyle name="Accent5 5" xfId="2256"/>
    <cellStyle name="Accent5 5 5" xfId="7900"/>
    <cellStyle name="Accent5 6" xfId="2257"/>
    <cellStyle name="Accent5 7" xfId="2258"/>
    <cellStyle name="Accent5 8" xfId="2259"/>
    <cellStyle name="Accent5 9" xfId="2260"/>
    <cellStyle name="Accent6 - 20%" xfId="2261"/>
    <cellStyle name="Accent6 - 20% 2" xfId="2262"/>
    <cellStyle name="Accent6 - 20% 3" xfId="2263"/>
    <cellStyle name="Accent6 - 40%" xfId="2264"/>
    <cellStyle name="Accent6 - 40% 2" xfId="2265"/>
    <cellStyle name="Accent6 - 40% 3" xfId="2266"/>
    <cellStyle name="Accent6 - 60%" xfId="2267"/>
    <cellStyle name="Accent6 - 60% 2" xfId="2268"/>
    <cellStyle name="Accent6 - 60% 3" xfId="2269"/>
    <cellStyle name="Accent6 1" xfId="2270"/>
    <cellStyle name="Accent6 10" xfId="2271"/>
    <cellStyle name="Accent6 11" xfId="2272"/>
    <cellStyle name="Accent6 12" xfId="2273"/>
    <cellStyle name="Accent6 12 2" xfId="2274"/>
    <cellStyle name="Accent6 12 3" xfId="2275"/>
    <cellStyle name="Accent6 12 4" xfId="2276"/>
    <cellStyle name="Accent6 12 5" xfId="2277"/>
    <cellStyle name="Accent6 12 6" xfId="2278"/>
    <cellStyle name="Accent6 12 7" xfId="2279"/>
    <cellStyle name="Accent6 12 8" xfId="2280"/>
    <cellStyle name="Accent6 12 9" xfId="2281"/>
    <cellStyle name="Accent6 13" xfId="2282"/>
    <cellStyle name="Accent6 14" xfId="2283"/>
    <cellStyle name="Accent6 14 2" xfId="7901"/>
    <cellStyle name="Accent6 14 2 2" xfId="7902"/>
    <cellStyle name="Accent6 15" xfId="2284"/>
    <cellStyle name="Accent6 15 2" xfId="2285"/>
    <cellStyle name="Accent6 15 2 2" xfId="7903"/>
    <cellStyle name="Accent6 16" xfId="2286"/>
    <cellStyle name="Accent6 16 2" xfId="2287"/>
    <cellStyle name="Accent6 17" xfId="2288"/>
    <cellStyle name="Accent6 18" xfId="2289"/>
    <cellStyle name="Accent6 19" xfId="2290"/>
    <cellStyle name="Accent6 2" xfId="2291"/>
    <cellStyle name="Accent6 2 2" xfId="2292"/>
    <cellStyle name="Accent6 2 2 2" xfId="2293"/>
    <cellStyle name="Accent6 2 2 3" xfId="2294"/>
    <cellStyle name="Accent6 2 2 4" xfId="2295"/>
    <cellStyle name="Accent6 2 3" xfId="2296"/>
    <cellStyle name="Accent6 2 4" xfId="2297"/>
    <cellStyle name="Accent6 2 5" xfId="2298"/>
    <cellStyle name="Accent6 2 6" xfId="2299"/>
    <cellStyle name="Accent6 2 7" xfId="2300"/>
    <cellStyle name="Accent6 2 8" xfId="2301"/>
    <cellStyle name="Accent6 2 9" xfId="2302"/>
    <cellStyle name="Accent6 20" xfId="2303"/>
    <cellStyle name="Accent6 21" xfId="2304"/>
    <cellStyle name="Accent6 22" xfId="2305"/>
    <cellStyle name="Accent6 23" xfId="2306"/>
    <cellStyle name="Accent6 24" xfId="2307"/>
    <cellStyle name="Accent6 25" xfId="2308"/>
    <cellStyle name="Accent6 26" xfId="2309"/>
    <cellStyle name="Accent6 27" xfId="2310"/>
    <cellStyle name="Accent6 28" xfId="2311"/>
    <cellStyle name="Accent6 29" xfId="2312"/>
    <cellStyle name="Accent6 3" xfId="2313"/>
    <cellStyle name="Accent6 3 2" xfId="2314"/>
    <cellStyle name="Accent6 3 3" xfId="2315"/>
    <cellStyle name="Accent6 3 4" xfId="2316"/>
    <cellStyle name="Accent6 4" xfId="2317"/>
    <cellStyle name="Accent6 4 2" xfId="2318"/>
    <cellStyle name="Accent6 4 3" xfId="2319"/>
    <cellStyle name="Accent6 4 4" xfId="2320"/>
    <cellStyle name="Accent6 5" xfId="2321"/>
    <cellStyle name="Accent6 6" xfId="2322"/>
    <cellStyle name="Accent6 7" xfId="2323"/>
    <cellStyle name="Accent6 8" xfId="2324"/>
    <cellStyle name="Accent6 9" xfId="2325"/>
    <cellStyle name="Bad 1" xfId="2326"/>
    <cellStyle name="Bad 1 2" xfId="2327"/>
    <cellStyle name="Bad 10" xfId="2328"/>
    <cellStyle name="Bad 10 2" xfId="2329"/>
    <cellStyle name="Bad 11" xfId="2330"/>
    <cellStyle name="Bad 11 2" xfId="2331"/>
    <cellStyle name="Bad 12" xfId="2332"/>
    <cellStyle name="Bad 12 2" xfId="2333"/>
    <cellStyle name="Bad 12 3" xfId="2334"/>
    <cellStyle name="Bad 12 4" xfId="2335"/>
    <cellStyle name="Bad 12 5" xfId="2336"/>
    <cellStyle name="Bad 12 6" xfId="2337"/>
    <cellStyle name="Bad 12 7" xfId="2338"/>
    <cellStyle name="Bad 12 8" xfId="2339"/>
    <cellStyle name="Bad 12 9" xfId="2340"/>
    <cellStyle name="Bad 13" xfId="2341"/>
    <cellStyle name="Bad 13 2" xfId="2342"/>
    <cellStyle name="Bad 14" xfId="2343"/>
    <cellStyle name="Bad 14 2" xfId="7904"/>
    <cellStyle name="Bad 14 2 2" xfId="7905"/>
    <cellStyle name="Bad 15" xfId="2344"/>
    <cellStyle name="Bad 15 2" xfId="2345"/>
    <cellStyle name="Bad 15 2 2" xfId="7906"/>
    <cellStyle name="Bad 16" xfId="2346"/>
    <cellStyle name="Bad 16 2" xfId="2347"/>
    <cellStyle name="Bad 17" xfId="2348"/>
    <cellStyle name="Bad 18" xfId="2349"/>
    <cellStyle name="Bad 19" xfId="2350"/>
    <cellStyle name="Bad 2" xfId="2351"/>
    <cellStyle name="Bad 2 2" xfId="2352"/>
    <cellStyle name="Bad 2 2 2" xfId="2353"/>
    <cellStyle name="Bad 2 2 3" xfId="2354"/>
    <cellStyle name="Bad 2 2 4" xfId="2355"/>
    <cellStyle name="Bad 2 3" xfId="2356"/>
    <cellStyle name="Bad 2 4" xfId="2357"/>
    <cellStyle name="Bad 2 5" xfId="2358"/>
    <cellStyle name="Bad 2 6" xfId="2359"/>
    <cellStyle name="Bad 2 7" xfId="2360"/>
    <cellStyle name="Bad 2 8" xfId="2361"/>
    <cellStyle name="Bad 2 9" xfId="2362"/>
    <cellStyle name="Bad 20" xfId="2363"/>
    <cellStyle name="Bad 21" xfId="2364"/>
    <cellStyle name="Bad 22" xfId="2365"/>
    <cellStyle name="Bad 23" xfId="2366"/>
    <cellStyle name="Bad 24" xfId="2367"/>
    <cellStyle name="Bad 25" xfId="2368"/>
    <cellStyle name="Bad 26" xfId="2369"/>
    <cellStyle name="Bad 27" xfId="2370"/>
    <cellStyle name="Bad 28" xfId="2371"/>
    <cellStyle name="Bad 29" xfId="2372"/>
    <cellStyle name="Bad 3" xfId="2373"/>
    <cellStyle name="Bad 3 2" xfId="2374"/>
    <cellStyle name="Bad 3 3" xfId="2375"/>
    <cellStyle name="Bad 3 4" xfId="2376"/>
    <cellStyle name="Bad 4" xfId="2377"/>
    <cellStyle name="Bad 4 2" xfId="2378"/>
    <cellStyle name="Bad 4 3" xfId="2379"/>
    <cellStyle name="Bad 4 4" xfId="2380"/>
    <cellStyle name="Bad 5" xfId="2381"/>
    <cellStyle name="Bad 5 2" xfId="2382"/>
    <cellStyle name="Bad 6" xfId="2383"/>
    <cellStyle name="Bad 6 2" xfId="2384"/>
    <cellStyle name="Bad 7" xfId="2385"/>
    <cellStyle name="Bad 7 2" xfId="2386"/>
    <cellStyle name="Bad 8" xfId="2387"/>
    <cellStyle name="Bad 8 2" xfId="2388"/>
    <cellStyle name="Bad 9" xfId="2389"/>
    <cellStyle name="Bad 9 2" xfId="2390"/>
    <cellStyle name="Calculation 1" xfId="2391"/>
    <cellStyle name="Calculation 1 2" xfId="2392"/>
    <cellStyle name="Calculation 1 2 2" xfId="7907"/>
    <cellStyle name="Calculation 10" xfId="2393"/>
    <cellStyle name="Calculation 10 2" xfId="2394"/>
    <cellStyle name="Calculation 10 2 2" xfId="7908"/>
    <cellStyle name="Calculation 11" xfId="2395"/>
    <cellStyle name="Calculation 11 2" xfId="2396"/>
    <cellStyle name="Calculation 11 2 2" xfId="7909"/>
    <cellStyle name="Calculation 12" xfId="2397"/>
    <cellStyle name="Calculation 12 2" xfId="2398"/>
    <cellStyle name="Calculation 12 2 2" xfId="7910"/>
    <cellStyle name="Calculation 12 3" xfId="2399"/>
    <cellStyle name="Calculation 12 4" xfId="2400"/>
    <cellStyle name="Calculation 12 5" xfId="2401"/>
    <cellStyle name="Calculation 12 6" xfId="2402"/>
    <cellStyle name="Calculation 12 7" xfId="2403"/>
    <cellStyle name="Calculation 12 8" xfId="2404"/>
    <cellStyle name="Calculation 12 9" xfId="2405"/>
    <cellStyle name="Calculation 13" xfId="2406"/>
    <cellStyle name="Calculation 13 2" xfId="2407"/>
    <cellStyle name="Calculation 13 2 2" xfId="7911"/>
    <cellStyle name="Calculation 14" xfId="2408"/>
    <cellStyle name="Calculation 14 2" xfId="7912"/>
    <cellStyle name="Calculation 14 2 2" xfId="7913"/>
    <cellStyle name="Calculation 15" xfId="2409"/>
    <cellStyle name="Calculation 15 2" xfId="2410"/>
    <cellStyle name="Calculation 15 2 2" xfId="7914"/>
    <cellStyle name="Calculation 16" xfId="2411"/>
    <cellStyle name="Calculation 16 2" xfId="2412"/>
    <cellStyle name="Calculation 17" xfId="2413"/>
    <cellStyle name="Calculation 18" xfId="2414"/>
    <cellStyle name="Calculation 19" xfId="2415"/>
    <cellStyle name="Calculation 2" xfId="2416"/>
    <cellStyle name="Calculation 2 2" xfId="2417"/>
    <cellStyle name="Calculation 2 2 2" xfId="7915"/>
    <cellStyle name="Calculation 2 3" xfId="2418"/>
    <cellStyle name="Calculation 2 4" xfId="2419"/>
    <cellStyle name="Calculation 2 4 2" xfId="2420"/>
    <cellStyle name="Calculation 2 4 3" xfId="2421"/>
    <cellStyle name="Calculation 2 4 4" xfId="2422"/>
    <cellStyle name="Calculation 2 5" xfId="2423"/>
    <cellStyle name="Calculation 2 6" xfId="2424"/>
    <cellStyle name="Calculation 2 7" xfId="2425"/>
    <cellStyle name="Calculation 2 8" xfId="2426"/>
    <cellStyle name="Calculation 2 9" xfId="2427"/>
    <cellStyle name="Calculation 20" xfId="2428"/>
    <cellStyle name="Calculation 21" xfId="2429"/>
    <cellStyle name="Calculation 22" xfId="2430"/>
    <cellStyle name="Calculation 23" xfId="2431"/>
    <cellStyle name="Calculation 24" xfId="2432"/>
    <cellStyle name="Calculation 25" xfId="2433"/>
    <cellStyle name="Calculation 26" xfId="2434"/>
    <cellStyle name="Calculation 27" xfId="2435"/>
    <cellStyle name="Calculation 28" xfId="2436"/>
    <cellStyle name="Calculation 29" xfId="2437"/>
    <cellStyle name="Calculation 3" xfId="2438"/>
    <cellStyle name="Calculation 3 2" xfId="2439"/>
    <cellStyle name="Calculation 3 2 2" xfId="7916"/>
    <cellStyle name="Calculation 3 3" xfId="2440"/>
    <cellStyle name="Calculation 3 4" xfId="2441"/>
    <cellStyle name="Calculation 4" xfId="2442"/>
    <cellStyle name="Calculation 4 2" xfId="2443"/>
    <cellStyle name="Calculation 4 2 2" xfId="7917"/>
    <cellStyle name="Calculation 4 3" xfId="2444"/>
    <cellStyle name="Calculation 4 4" xfId="2445"/>
    <cellStyle name="Calculation 5" xfId="2446"/>
    <cellStyle name="Calculation 5 2" xfId="2447"/>
    <cellStyle name="Calculation 5 2 2" xfId="7918"/>
    <cellStyle name="Calculation 6" xfId="2448"/>
    <cellStyle name="Calculation 6 2" xfId="2449"/>
    <cellStyle name="Calculation 6 2 2" xfId="7919"/>
    <cellStyle name="Calculation 7" xfId="2450"/>
    <cellStyle name="Calculation 7 2" xfId="2451"/>
    <cellStyle name="Calculation 7 2 2" xfId="7920"/>
    <cellStyle name="Calculation 8" xfId="2452"/>
    <cellStyle name="Calculation 8 2" xfId="2453"/>
    <cellStyle name="Calculation 8 2 2" xfId="7921"/>
    <cellStyle name="Calculation 9" xfId="2454"/>
    <cellStyle name="Calculation 9 2" xfId="2455"/>
    <cellStyle name="Calculation 9 2 2" xfId="7922"/>
    <cellStyle name="Check Cell 1" xfId="2456"/>
    <cellStyle name="Check Cell 10" xfId="2457"/>
    <cellStyle name="Check Cell 11" xfId="2458"/>
    <cellStyle name="Check Cell 12" xfId="2459"/>
    <cellStyle name="Check Cell 12 2" xfId="2460"/>
    <cellStyle name="Check Cell 12 3" xfId="2461"/>
    <cellStyle name="Check Cell 12 4" xfId="2462"/>
    <cellStyle name="Check Cell 12 5" xfId="2463"/>
    <cellStyle name="Check Cell 12 6" xfId="2464"/>
    <cellStyle name="Check Cell 12 7" xfId="2465"/>
    <cellStyle name="Check Cell 12 8" xfId="2466"/>
    <cellStyle name="Check Cell 12 9" xfId="2467"/>
    <cellStyle name="Check Cell 13" xfId="2468"/>
    <cellStyle name="Check Cell 14" xfId="2469"/>
    <cellStyle name="Check Cell 14 2" xfId="7923"/>
    <cellStyle name="Check Cell 14 2 2" xfId="7924"/>
    <cellStyle name="Check Cell 15" xfId="2470"/>
    <cellStyle name="Check Cell 15 2" xfId="2471"/>
    <cellStyle name="Check Cell 15 2 2" xfId="7925"/>
    <cellStyle name="Check Cell 16" xfId="2472"/>
    <cellStyle name="Check Cell 16 2" xfId="2473"/>
    <cellStyle name="Check Cell 17" xfId="2474"/>
    <cellStyle name="Check Cell 18" xfId="2475"/>
    <cellStyle name="Check Cell 19" xfId="2476"/>
    <cellStyle name="Check Cell 2" xfId="2477"/>
    <cellStyle name="Check Cell 2 2" xfId="2478"/>
    <cellStyle name="Check Cell 2 2 2" xfId="2479"/>
    <cellStyle name="Check Cell 2 2 3" xfId="2480"/>
    <cellStyle name="Check Cell 2 2 4" xfId="2481"/>
    <cellStyle name="Check Cell 2 3" xfId="2482"/>
    <cellStyle name="Check Cell 2 4" xfId="2483"/>
    <cellStyle name="Check Cell 2 5" xfId="2484"/>
    <cellStyle name="Check Cell 2 6" xfId="2485"/>
    <cellStyle name="Check Cell 2 7" xfId="2486"/>
    <cellStyle name="Check Cell 2 8" xfId="2487"/>
    <cellStyle name="Check Cell 2 9" xfId="2488"/>
    <cellStyle name="Check Cell 20" xfId="2489"/>
    <cellStyle name="Check Cell 21" xfId="2490"/>
    <cellStyle name="Check Cell 22" xfId="2491"/>
    <cellStyle name="Check Cell 23" xfId="2492"/>
    <cellStyle name="Check Cell 24" xfId="2493"/>
    <cellStyle name="Check Cell 25" xfId="2494"/>
    <cellStyle name="Check Cell 26" xfId="2495"/>
    <cellStyle name="Check Cell 27" xfId="2496"/>
    <cellStyle name="Check Cell 28" xfId="2497"/>
    <cellStyle name="Check Cell 29" xfId="2498"/>
    <cellStyle name="Check Cell 3" xfId="2499"/>
    <cellStyle name="Check Cell 3 2" xfId="2500"/>
    <cellStyle name="Check Cell 3 3" xfId="2501"/>
    <cellStyle name="Check Cell 3 4" xfId="2502"/>
    <cellStyle name="Check Cell 4" xfId="2503"/>
    <cellStyle name="Check Cell 4 2" xfId="2504"/>
    <cellStyle name="Check Cell 4 3" xfId="2505"/>
    <cellStyle name="Check Cell 4 4" xfId="2506"/>
    <cellStyle name="Check Cell 5" xfId="2507"/>
    <cellStyle name="Check Cell 6" xfId="2508"/>
    <cellStyle name="Check Cell 7" xfId="2509"/>
    <cellStyle name="Check Cell 8" xfId="2510"/>
    <cellStyle name="Check Cell 9" xfId="2511"/>
    <cellStyle name="Comma" xfId="12385" builtinId="3"/>
    <cellStyle name="Comma 10" xfId="2512"/>
    <cellStyle name="Comma 10 10" xfId="2513"/>
    <cellStyle name="Comma 10 10 2" xfId="2514"/>
    <cellStyle name="Comma 10 10 3" xfId="2515"/>
    <cellStyle name="Comma 10 10 4" xfId="2516"/>
    <cellStyle name="Comma 10 10 5" xfId="5674"/>
    <cellStyle name="Comma 10 11" xfId="2517"/>
    <cellStyle name="Comma 10 12" xfId="2518"/>
    <cellStyle name="Comma 10 12 2" xfId="2519"/>
    <cellStyle name="Comma 10 12 3" xfId="2520"/>
    <cellStyle name="Comma 10 13" xfId="2521"/>
    <cellStyle name="Comma 10 14" xfId="2522"/>
    <cellStyle name="Comma 10 15" xfId="2523"/>
    <cellStyle name="Comma 10 16" xfId="2524"/>
    <cellStyle name="Comma 10 17" xfId="2525"/>
    <cellStyle name="Comma 10 18" xfId="2526"/>
    <cellStyle name="Comma 10 18 2" xfId="2527"/>
    <cellStyle name="Comma 10 18 3" xfId="2528"/>
    <cellStyle name="Comma 10 19" xfId="2529"/>
    <cellStyle name="Comma 10 19 2" xfId="2530"/>
    <cellStyle name="Comma 10 19 3" xfId="2531"/>
    <cellStyle name="Comma 10 2" xfId="2532"/>
    <cellStyle name="Comma 10 2 2" xfId="1"/>
    <cellStyle name="Comma 10 2 2 2" xfId="2533"/>
    <cellStyle name="Comma 10 2 2 2 2" xfId="2534"/>
    <cellStyle name="Comma 10 2 2 2 3" xfId="2535"/>
    <cellStyle name="Comma 10 2 2 3" xfId="2536"/>
    <cellStyle name="Comma 10 2 2 4" xfId="2537"/>
    <cellStyle name="Comma 10 2 3" xfId="2538"/>
    <cellStyle name="Comma 10 2 4" xfId="2539"/>
    <cellStyle name="Comma 10 2 5" xfId="2540"/>
    <cellStyle name="Comma 10 2 5 2" xfId="2541"/>
    <cellStyle name="Comma 10 2 5 3" xfId="2542"/>
    <cellStyle name="Comma 10 2 5 4" xfId="2543"/>
    <cellStyle name="Comma 10 2 6" xfId="2544"/>
    <cellStyle name="Comma 10 2 7" xfId="2545"/>
    <cellStyle name="Comma 10 2 8" xfId="2546"/>
    <cellStyle name="Comma 10 20" xfId="2547"/>
    <cellStyle name="Comma 10 20 2" xfId="2548"/>
    <cellStyle name="Comma 10 20 3" xfId="2549"/>
    <cellStyle name="Comma 10 20 4" xfId="2550"/>
    <cellStyle name="Comma 10 21" xfId="2551"/>
    <cellStyle name="Comma 10 22" xfId="2552"/>
    <cellStyle name="Comma 10 23" xfId="2553"/>
    <cellStyle name="Comma 10 24" xfId="2554"/>
    <cellStyle name="Comma 10 25" xfId="2555"/>
    <cellStyle name="Comma 10 3" xfId="2556"/>
    <cellStyle name="Comma 10 4" xfId="2557"/>
    <cellStyle name="Comma 10 5" xfId="2558"/>
    <cellStyle name="Comma 10 6" xfId="2559"/>
    <cellStyle name="Comma 10 7" xfId="2560"/>
    <cellStyle name="Comma 10 8" xfId="2561"/>
    <cellStyle name="Comma 10 9" xfId="2562"/>
    <cellStyle name="Comma 11" xfId="2563"/>
    <cellStyle name="Comma 11 10" xfId="2564"/>
    <cellStyle name="Comma 11 11" xfId="2565"/>
    <cellStyle name="Comma 11 12" xfId="2566"/>
    <cellStyle name="Comma 11 12 2" xfId="2567"/>
    <cellStyle name="Comma 11 12 3" xfId="2568"/>
    <cellStyle name="Comma 11 13" xfId="2569"/>
    <cellStyle name="Comma 11 14" xfId="2570"/>
    <cellStyle name="Comma 11 15" xfId="2571"/>
    <cellStyle name="Comma 11 16" xfId="2572"/>
    <cellStyle name="Comma 11 17" xfId="2573"/>
    <cellStyle name="Comma 11 18" xfId="2574"/>
    <cellStyle name="Comma 11 18 2" xfId="2575"/>
    <cellStyle name="Comma 11 18 3" xfId="2576"/>
    <cellStyle name="Comma 11 19" xfId="2577"/>
    <cellStyle name="Comma 11 19 2" xfId="2578"/>
    <cellStyle name="Comma 11 19 3" xfId="2579"/>
    <cellStyle name="Comma 11 2" xfId="2580"/>
    <cellStyle name="Comma 11 2 2" xfId="2581"/>
    <cellStyle name="Comma 11 2 2 2" xfId="2582"/>
    <cellStyle name="Comma 11 2 2 2 2" xfId="7926"/>
    <cellStyle name="Comma 11 2 2 2 2 2" xfId="7927"/>
    <cellStyle name="Comma 11 2 2 2 2 2 2" xfId="7928"/>
    <cellStyle name="Comma 11 2 2 2 2 2 2 2" xfId="7929"/>
    <cellStyle name="Comma 11 2 2 2 2 2 3" xfId="7930"/>
    <cellStyle name="Comma 11 2 2 2 2 3" xfId="7931"/>
    <cellStyle name="Comma 11 2 2 2 2 3 2" xfId="7932"/>
    <cellStyle name="Comma 11 2 2 2 2 4" xfId="7933"/>
    <cellStyle name="Comma 11 2 2 2 2 5" xfId="12389"/>
    <cellStyle name="Comma 11 2 2 2 3" xfId="7934"/>
    <cellStyle name="Comma 11 2 2 2 3 2" xfId="7935"/>
    <cellStyle name="Comma 11 2 2 2 3 2 2" xfId="7936"/>
    <cellStyle name="Comma 11 2 2 2 3 3" xfId="7937"/>
    <cellStyle name="Comma 11 2 2 2 4" xfId="7938"/>
    <cellStyle name="Comma 11 2 2 2 4 2" xfId="7939"/>
    <cellStyle name="Comma 11 2 2 2 5" xfId="7940"/>
    <cellStyle name="Comma 11 2 2 3" xfId="2583"/>
    <cellStyle name="Comma 11 2 2 3 2" xfId="7941"/>
    <cellStyle name="Comma 11 2 2 3 2 2" xfId="7942"/>
    <cellStyle name="Comma 11 2 2 3 2 2 2" xfId="7943"/>
    <cellStyle name="Comma 11 2 2 3 2 3" xfId="7944"/>
    <cellStyle name="Comma 11 2 2 3 3" xfId="7945"/>
    <cellStyle name="Comma 11 2 2 3 3 2" xfId="7946"/>
    <cellStyle name="Comma 11 2 2 3 4" xfId="7947"/>
    <cellStyle name="Comma 11 2 2 4" xfId="2584"/>
    <cellStyle name="Comma 11 2 2 4 2" xfId="7948"/>
    <cellStyle name="Comma 11 2 2 4 2 2" xfId="7949"/>
    <cellStyle name="Comma 11 2 2 4 3" xfId="7950"/>
    <cellStyle name="Comma 11 2 2 5" xfId="2585"/>
    <cellStyle name="Comma 11 2 2 5 2" xfId="7951"/>
    <cellStyle name="Comma 11 2 2 6" xfId="2586"/>
    <cellStyle name="Comma 11 2 2 7" xfId="2587"/>
    <cellStyle name="Comma 11 2 2 8" xfId="2588"/>
    <cellStyle name="Comma 11 2 3" xfId="2589"/>
    <cellStyle name="Comma 11 2 3 2" xfId="7952"/>
    <cellStyle name="Comma 11 2 3 2 2" xfId="7953"/>
    <cellStyle name="Comma 11 2 3 2 2 2" xfId="7954"/>
    <cellStyle name="Comma 11 2 3 2 2 2 2" xfId="7955"/>
    <cellStyle name="Comma 11 2 3 2 2 3" xfId="7956"/>
    <cellStyle name="Comma 11 2 3 2 3" xfId="7957"/>
    <cellStyle name="Comma 11 2 3 2 3 2" xfId="7958"/>
    <cellStyle name="Comma 11 2 3 2 4" xfId="7959"/>
    <cellStyle name="Comma 11 2 3 3" xfId="7960"/>
    <cellStyle name="Comma 11 2 3 3 2" xfId="7961"/>
    <cellStyle name="Comma 11 2 3 3 2 2" xfId="7962"/>
    <cellStyle name="Comma 11 2 3 3 3" xfId="7963"/>
    <cellStyle name="Comma 11 2 3 4" xfId="7964"/>
    <cellStyle name="Comma 11 2 3 4 2" xfId="7965"/>
    <cellStyle name="Comma 11 2 3 5" xfId="7966"/>
    <cellStyle name="Comma 11 2 4" xfId="2590"/>
    <cellStyle name="Comma 11 2 4 2" xfId="7967"/>
    <cellStyle name="Comma 11 2 4 2 2" xfId="7968"/>
    <cellStyle name="Comma 11 2 4 2 2 2" xfId="7969"/>
    <cellStyle name="Comma 11 2 4 2 3" xfId="7970"/>
    <cellStyle name="Comma 11 2 4 3" xfId="7971"/>
    <cellStyle name="Comma 11 2 4 3 2" xfId="7972"/>
    <cellStyle name="Comma 11 2 4 4" xfId="7973"/>
    <cellStyle name="Comma 11 2 5" xfId="2591"/>
    <cellStyle name="Comma 11 2 5 2" xfId="7974"/>
    <cellStyle name="Comma 11 2 5 2 2" xfId="7975"/>
    <cellStyle name="Comma 11 2 5 3" xfId="7976"/>
    <cellStyle name="Comma 11 2 6" xfId="2592"/>
    <cellStyle name="Comma 11 2 6 2" xfId="7977"/>
    <cellStyle name="Comma 11 2 7" xfId="2593"/>
    <cellStyle name="Comma 11 2 8" xfId="2594"/>
    <cellStyle name="Comma 11 2 9" xfId="2595"/>
    <cellStyle name="Comma 11 20" xfId="2596"/>
    <cellStyle name="Comma 11 20 2" xfId="2597"/>
    <cellStyle name="Comma 11 20 3" xfId="2598"/>
    <cellStyle name="Comma 11 20 4" xfId="2599"/>
    <cellStyle name="Comma 11 21" xfId="2600"/>
    <cellStyle name="Comma 11 22" xfId="2601"/>
    <cellStyle name="Comma 11 23" xfId="2602"/>
    <cellStyle name="Comma 11 24" xfId="2603"/>
    <cellStyle name="Comma 11 25" xfId="2604"/>
    <cellStyle name="Comma 11 26" xfId="2605"/>
    <cellStyle name="Comma 11 27" xfId="12383"/>
    <cellStyle name="Comma 11 3" xfId="2606"/>
    <cellStyle name="Comma 11 3 2" xfId="7978"/>
    <cellStyle name="Comma 11 3 2 2" xfId="7979"/>
    <cellStyle name="Comma 11 3 2 2 2" xfId="7980"/>
    <cellStyle name="Comma 11 3 2 2 2 2" xfId="7981"/>
    <cellStyle name="Comma 11 3 2 2 2 2 2" xfId="7982"/>
    <cellStyle name="Comma 11 3 2 2 2 3" xfId="7983"/>
    <cellStyle name="Comma 11 3 2 2 3" xfId="7984"/>
    <cellStyle name="Comma 11 3 2 2 3 2" xfId="7985"/>
    <cellStyle name="Comma 11 3 2 2 4" xfId="7986"/>
    <cellStyle name="Comma 11 3 2 3" xfId="7987"/>
    <cellStyle name="Comma 11 3 2 3 2" xfId="7988"/>
    <cellStyle name="Comma 11 3 2 3 2 2" xfId="7989"/>
    <cellStyle name="Comma 11 3 2 3 3" xfId="7990"/>
    <cellStyle name="Comma 11 3 2 4" xfId="7991"/>
    <cellStyle name="Comma 11 3 2 4 2" xfId="7992"/>
    <cellStyle name="Comma 11 3 2 5" xfId="7993"/>
    <cellStyle name="Comma 11 3 3" xfId="7994"/>
    <cellStyle name="Comma 11 3 3 2" xfId="7995"/>
    <cellStyle name="Comma 11 3 3 2 2" xfId="7996"/>
    <cellStyle name="Comma 11 3 3 2 2 2" xfId="7997"/>
    <cellStyle name="Comma 11 3 3 2 3" xfId="7998"/>
    <cellStyle name="Comma 11 3 3 3" xfId="7999"/>
    <cellStyle name="Comma 11 3 3 3 2" xfId="8000"/>
    <cellStyle name="Comma 11 3 3 4" xfId="8001"/>
    <cellStyle name="Comma 11 3 4" xfId="8002"/>
    <cellStyle name="Comma 11 3 4 2" xfId="8003"/>
    <cellStyle name="Comma 11 3 4 2 2" xfId="8004"/>
    <cellStyle name="Comma 11 3 4 3" xfId="8005"/>
    <cellStyle name="Comma 11 3 5" xfId="8006"/>
    <cellStyle name="Comma 11 3 5 2" xfId="8007"/>
    <cellStyle name="Comma 11 3 6" xfId="8008"/>
    <cellStyle name="Comma 11 4" xfId="2607"/>
    <cellStyle name="Comma 11 4 2" xfId="8009"/>
    <cellStyle name="Comma 11 4 2 2" xfId="8010"/>
    <cellStyle name="Comma 11 4 2 2 2" xfId="8011"/>
    <cellStyle name="Comma 11 4 2 2 2 2" xfId="8012"/>
    <cellStyle name="Comma 11 4 2 2 3" xfId="8013"/>
    <cellStyle name="Comma 11 4 2 3" xfId="8014"/>
    <cellStyle name="Comma 11 4 2 3 2" xfId="8015"/>
    <cellStyle name="Comma 11 4 2 4" xfId="8016"/>
    <cellStyle name="Comma 11 4 3" xfId="8017"/>
    <cellStyle name="Comma 11 4 3 2" xfId="8018"/>
    <cellStyle name="Comma 11 4 3 2 2" xfId="8019"/>
    <cellStyle name="Comma 11 4 3 3" xfId="8020"/>
    <cellStyle name="Comma 11 4 4" xfId="8021"/>
    <cellStyle name="Comma 11 4 4 2" xfId="8022"/>
    <cellStyle name="Comma 11 4 5" xfId="8023"/>
    <cellStyle name="Comma 11 5" xfId="2608"/>
    <cellStyle name="Comma 11 5 2" xfId="8024"/>
    <cellStyle name="Comma 11 5 2 2" xfId="8025"/>
    <cellStyle name="Comma 11 5 2 2 2" xfId="8026"/>
    <cellStyle name="Comma 11 5 2 3" xfId="8027"/>
    <cellStyle name="Comma 11 5 3" xfId="8028"/>
    <cellStyle name="Comma 11 5 3 2" xfId="8029"/>
    <cellStyle name="Comma 11 5 4" xfId="8030"/>
    <cellStyle name="Comma 11 6" xfId="2609"/>
    <cellStyle name="Comma 11 6 2" xfId="8031"/>
    <cellStyle name="Comma 11 6 2 2" xfId="8032"/>
    <cellStyle name="Comma 11 6 3" xfId="8033"/>
    <cellStyle name="Comma 11 7" xfId="2610"/>
    <cellStyle name="Comma 11 7 2" xfId="8034"/>
    <cellStyle name="Comma 11 8" xfId="2611"/>
    <cellStyle name="Comma 11 9" xfId="2612"/>
    <cellStyle name="Comma 12" xfId="2613"/>
    <cellStyle name="Comma 12 10" xfId="2614"/>
    <cellStyle name="Comma 12 11" xfId="2615"/>
    <cellStyle name="Comma 12 2" xfId="2616"/>
    <cellStyle name="Comma 12 2 2" xfId="2617"/>
    <cellStyle name="Comma 12 2 2 2" xfId="2618"/>
    <cellStyle name="Comma 12 2 2 3" xfId="2619"/>
    <cellStyle name="Comma 12 2 3" xfId="2620"/>
    <cellStyle name="Comma 12 2 4" xfId="2621"/>
    <cellStyle name="Comma 12 3" xfId="2622"/>
    <cellStyle name="Comma 12 3 2" xfId="2623"/>
    <cellStyle name="Comma 12 4" xfId="2624"/>
    <cellStyle name="Comma 12 5" xfId="2625"/>
    <cellStyle name="Comma 12 5 2" xfId="2626"/>
    <cellStyle name="Comma 12 5 3" xfId="2627"/>
    <cellStyle name="Comma 12 6" xfId="2628"/>
    <cellStyle name="Comma 12 6 2" xfId="2629"/>
    <cellStyle name="Comma 12 6 3" xfId="2630"/>
    <cellStyle name="Comma 12 7" xfId="2631"/>
    <cellStyle name="Comma 12 8" xfId="2632"/>
    <cellStyle name="Comma 12 8 2" xfId="2633"/>
    <cellStyle name="Comma 12 8 2 2" xfId="2634"/>
    <cellStyle name="Comma 12 8 2 3" xfId="2635"/>
    <cellStyle name="Comma 12 8 2 3 2" xfId="2636"/>
    <cellStyle name="Comma 12 9" xfId="2637"/>
    <cellStyle name="Comma 12 9 2" xfId="2638"/>
    <cellStyle name="Comma 12 9 3" xfId="2639"/>
    <cellStyle name="Comma 13" xfId="2640"/>
    <cellStyle name="Comma 13 10" xfId="2641"/>
    <cellStyle name="Comma 13 11" xfId="2642"/>
    <cellStyle name="Comma 13 2" xfId="2643"/>
    <cellStyle name="Comma 13 2 2" xfId="2644"/>
    <cellStyle name="Comma 13 2 3" xfId="2645"/>
    <cellStyle name="Comma 13 3" xfId="2646"/>
    <cellStyle name="Comma 13 4" xfId="2647"/>
    <cellStyle name="Comma 13 5" xfId="2648"/>
    <cellStyle name="Comma 13 6" xfId="2649"/>
    <cellStyle name="Comma 13 7" xfId="2650"/>
    <cellStyle name="Comma 13 8" xfId="2651"/>
    <cellStyle name="Comma 13 9" xfId="2652"/>
    <cellStyle name="Comma 14" xfId="2653"/>
    <cellStyle name="Comma 14 2" xfId="2654"/>
    <cellStyle name="Comma 14 2 2" xfId="2655"/>
    <cellStyle name="Comma 14 2 2 2" xfId="8035"/>
    <cellStyle name="Comma 14 2 2 2 2" xfId="8036"/>
    <cellStyle name="Comma 14 2 2 2 2 2" xfId="8037"/>
    <cellStyle name="Comma 14 2 2 2 3" xfId="8038"/>
    <cellStyle name="Comma 14 2 2 3" xfId="8039"/>
    <cellStyle name="Comma 14 2 2 3 2" xfId="8040"/>
    <cellStyle name="Comma 14 2 2 4" xfId="8041"/>
    <cellStyle name="Comma 14 2 3" xfId="2656"/>
    <cellStyle name="Comma 14 2 3 2" xfId="8042"/>
    <cellStyle name="Comma 14 2 3 2 2" xfId="8043"/>
    <cellStyle name="Comma 14 2 3 3" xfId="8044"/>
    <cellStyle name="Comma 14 2 4" xfId="8045"/>
    <cellStyle name="Comma 14 2 4 2" xfId="8046"/>
    <cellStyle name="Comma 14 2 5" xfId="8047"/>
    <cellStyle name="Comma 14 2 6" xfId="8048"/>
    <cellStyle name="Comma 14 3" xfId="2657"/>
    <cellStyle name="Comma 14 3 2" xfId="8049"/>
    <cellStyle name="Comma 14 3 2 2" xfId="8050"/>
    <cellStyle name="Comma 14 3 2 2 2" xfId="8051"/>
    <cellStyle name="Comma 14 3 2 3" xfId="8052"/>
    <cellStyle name="Comma 14 3 3" xfId="8053"/>
    <cellStyle name="Comma 14 3 3 2" xfId="8054"/>
    <cellStyle name="Comma 14 3 4" xfId="8055"/>
    <cellStyle name="Comma 14 3 5" xfId="8056"/>
    <cellStyle name="Comma 14 4" xfId="2658"/>
    <cellStyle name="Comma 14 4 2" xfId="8057"/>
    <cellStyle name="Comma 14 4 2 2" xfId="8058"/>
    <cellStyle name="Comma 14 4 3" xfId="8059"/>
    <cellStyle name="Comma 14 5" xfId="2659"/>
    <cellStyle name="Comma 14 5 2" xfId="8060"/>
    <cellStyle name="Comma 14 6" xfId="2660"/>
    <cellStyle name="Comma 14 7" xfId="2661"/>
    <cellStyle name="Comma 14 8" xfId="2662"/>
    <cellStyle name="Comma 14 9" xfId="2663"/>
    <cellStyle name="Comma 15" xfId="2664"/>
    <cellStyle name="Comma 15 2" xfId="2665"/>
    <cellStyle name="Comma 15 2 2" xfId="2666"/>
    <cellStyle name="Comma 15 2 3" xfId="2667"/>
    <cellStyle name="Comma 15 3" xfId="2668"/>
    <cellStyle name="Comma 15 3 2" xfId="2669"/>
    <cellStyle name="Comma 15 3 3" xfId="2670"/>
    <cellStyle name="Comma 15 4" xfId="2671"/>
    <cellStyle name="Comma 15 4 2" xfId="2672"/>
    <cellStyle name="Comma 15 4 3" xfId="2673"/>
    <cellStyle name="Comma 15 5" xfId="2674"/>
    <cellStyle name="Comma 15 6" xfId="2675"/>
    <cellStyle name="Comma 15 7" xfId="2676"/>
    <cellStyle name="Comma 15 8" xfId="2677"/>
    <cellStyle name="Comma 15 9" xfId="2678"/>
    <cellStyle name="Comma 16" xfId="2679"/>
    <cellStyle name="Comma 16 2" xfId="2680"/>
    <cellStyle name="Comma 16 2 2" xfId="8061"/>
    <cellStyle name="Comma 16 2 2 2" xfId="8062"/>
    <cellStyle name="Comma 16 2 2 2 2" xfId="8063"/>
    <cellStyle name="Comma 16 2 2 3" xfId="8064"/>
    <cellStyle name="Comma 16 2 3" xfId="8065"/>
    <cellStyle name="Comma 16 2 3 2" xfId="8066"/>
    <cellStyle name="Comma 16 2 4" xfId="8067"/>
    <cellStyle name="Comma 16 2 5" xfId="8068"/>
    <cellStyle name="Comma 16 3" xfId="2681"/>
    <cellStyle name="Comma 16 3 2" xfId="8069"/>
    <cellStyle name="Comma 16 3 2 2" xfId="8070"/>
    <cellStyle name="Comma 16 3 3" xfId="8071"/>
    <cellStyle name="Comma 16 4" xfId="2682"/>
    <cellStyle name="Comma 16 4 2" xfId="8072"/>
    <cellStyle name="Comma 16 5" xfId="2683"/>
    <cellStyle name="Comma 16 5 2" xfId="2684"/>
    <cellStyle name="Comma 16 5 3" xfId="2685"/>
    <cellStyle name="Comma 16 5 4" xfId="2686"/>
    <cellStyle name="Comma 16 6" xfId="2687"/>
    <cellStyle name="Comma 16 7" xfId="2688"/>
    <cellStyle name="Comma 16 8" xfId="2689"/>
    <cellStyle name="Comma 17" xfId="2690"/>
    <cellStyle name="Comma 17 2" xfId="2691"/>
    <cellStyle name="Comma 17 2 2" xfId="2692"/>
    <cellStyle name="Comma 17 2 3" xfId="2693"/>
    <cellStyle name="Comma 17 2 4" xfId="2694"/>
    <cellStyle name="Comma 17 2 5" xfId="2695"/>
    <cellStyle name="Comma 17 3" xfId="2696"/>
    <cellStyle name="Comma 17 3 2" xfId="2697"/>
    <cellStyle name="Comma 17 3 3" xfId="2698"/>
    <cellStyle name="Comma 17 4" xfId="2699"/>
    <cellStyle name="Comma 17 5" xfId="2700"/>
    <cellStyle name="Comma 17 6" xfId="2701"/>
    <cellStyle name="Comma 17 7" xfId="2702"/>
    <cellStyle name="Comma 17 8" xfId="2703"/>
    <cellStyle name="Comma 18" xfId="2704"/>
    <cellStyle name="Comma 18 2" xfId="5676"/>
    <cellStyle name="Comma 18 2 2" xfId="8073"/>
    <cellStyle name="Comma 18 2 2 2" xfId="8074"/>
    <cellStyle name="Comma 18 2 3" xfId="8075"/>
    <cellStyle name="Comma 18 3" xfId="8076"/>
    <cellStyle name="Comma 18 3 2" xfId="8077"/>
    <cellStyle name="Comma 18 4" xfId="8078"/>
    <cellStyle name="Comma 19" xfId="2705"/>
    <cellStyle name="Comma 19 2" xfId="2706"/>
    <cellStyle name="Comma 19 3" xfId="2707"/>
    <cellStyle name="Comma 19 4" xfId="2708"/>
    <cellStyle name="Comma 19 5" xfId="2709"/>
    <cellStyle name="Comma 19 6" xfId="2710"/>
    <cellStyle name="Comma 2" xfId="2711"/>
    <cellStyle name="Comma 2 10" xfId="2712"/>
    <cellStyle name="Comma 2 10 2" xfId="2713"/>
    <cellStyle name="Comma 2 10 3" xfId="2714"/>
    <cellStyle name="Comma 2 10 4" xfId="2715"/>
    <cellStyle name="Comma 2 10 5" xfId="2716"/>
    <cellStyle name="Comma 2 10 6" xfId="2717"/>
    <cellStyle name="Comma 2 10 7" xfId="2718"/>
    <cellStyle name="Comma 2 10 8" xfId="2719"/>
    <cellStyle name="Comma 2 11" xfId="2720"/>
    <cellStyle name="Comma 2 12" xfId="2721"/>
    <cellStyle name="Comma 2 13" xfId="2722"/>
    <cellStyle name="Comma 2 14" xfId="2723"/>
    <cellStyle name="Comma 2 15" xfId="2724"/>
    <cellStyle name="Comma 2 16" xfId="2725"/>
    <cellStyle name="Comma 2 17" xfId="2726"/>
    <cellStyle name="Comma 2 18" xfId="2727"/>
    <cellStyle name="Comma 2 19" xfId="2728"/>
    <cellStyle name="Comma 2 19 2" xfId="2729"/>
    <cellStyle name="Comma 2 2" xfId="2730"/>
    <cellStyle name="Comma 2 2 10" xfId="2731"/>
    <cellStyle name="Comma 2 2 10 2" xfId="8079"/>
    <cellStyle name="Comma 2 2 11" xfId="2732"/>
    <cellStyle name="Comma 2 2 11 2" xfId="8080"/>
    <cellStyle name="Comma 2 2 12" xfId="2733"/>
    <cellStyle name="Comma 2 2 12 2" xfId="8081"/>
    <cellStyle name="Comma 2 2 13" xfId="2734"/>
    <cellStyle name="Comma 2 2 13 2" xfId="8082"/>
    <cellStyle name="Comma 2 2 14" xfId="2735"/>
    <cellStyle name="Comma 2 2 14 2" xfId="8083"/>
    <cellStyle name="Comma 2 2 15" xfId="2736"/>
    <cellStyle name="Comma 2 2 15 2" xfId="8084"/>
    <cellStyle name="Comma 2 2 16" xfId="2737"/>
    <cellStyle name="Comma 2 2 16 2" xfId="8085"/>
    <cellStyle name="Comma 2 2 17" xfId="2738"/>
    <cellStyle name="Comma 2 2 17 2" xfId="8086"/>
    <cellStyle name="Comma 2 2 18" xfId="8087"/>
    <cellStyle name="Comma 2 2 19" xfId="8088"/>
    <cellStyle name="Comma 2 2 2" xfId="2739"/>
    <cellStyle name="Comma 2 2 2 2" xfId="2740"/>
    <cellStyle name="Comma 2 2 2 2 2" xfId="2741"/>
    <cellStyle name="Comma 2 2 2 2 2 2" xfId="2742"/>
    <cellStyle name="Comma 2 2 2 2 2 2 2" xfId="2743"/>
    <cellStyle name="Comma 2 2 2 2 2 2 2 2" xfId="2744"/>
    <cellStyle name="Comma 2 2 2 2 2 2 2 3" xfId="2745"/>
    <cellStyle name="Comma 2 2 2 2 2 2 2 4" xfId="2746"/>
    <cellStyle name="Comma 2 2 2 2 2 2 3" xfId="2747"/>
    <cellStyle name="Comma 2 2 2 2 2 2 4" xfId="2748"/>
    <cellStyle name="Comma 2 2 2 2 2 2 5" xfId="2749"/>
    <cellStyle name="Comma 2 2 2 2 2 3" xfId="2750"/>
    <cellStyle name="Comma 2 2 2 2 2 4" xfId="2751"/>
    <cellStyle name="Comma 2 2 2 2 2 4 2" xfId="2752"/>
    <cellStyle name="Comma 2 2 2 2 2 4 3" xfId="2753"/>
    <cellStyle name="Comma 2 2 2 2 2 4 4" xfId="2754"/>
    <cellStyle name="Comma 2 2 2 2 2 5" xfId="2755"/>
    <cellStyle name="Comma 2 2 2 2 2 6" xfId="2756"/>
    <cellStyle name="Comma 2 2 2 2 3" xfId="2757"/>
    <cellStyle name="Comma 2 2 2 2 4" xfId="2758"/>
    <cellStyle name="Comma 2 2 2 2 4 2" xfId="2759"/>
    <cellStyle name="Comma 2 2 2 2 4 3" xfId="2760"/>
    <cellStyle name="Comma 2 2 2 2 4 4" xfId="2761"/>
    <cellStyle name="Comma 2 2 2 2 5" xfId="2762"/>
    <cellStyle name="Comma 2 2 2 2 6" xfId="2763"/>
    <cellStyle name="Comma 2 2 2 3" xfId="2764"/>
    <cellStyle name="Comma 2 2 2 4" xfId="2765"/>
    <cellStyle name="Comma 2 2 2 5" xfId="2766"/>
    <cellStyle name="Comma 2 2 2 5 2" xfId="2767"/>
    <cellStyle name="Comma 2 2 2 5 3" xfId="2768"/>
    <cellStyle name="Comma 2 2 2 5 4" xfId="2769"/>
    <cellStyle name="Comma 2 2 2 6" xfId="2770"/>
    <cellStyle name="Comma 2 2 2 7" xfId="2771"/>
    <cellStyle name="Comma 2 2 2 8" xfId="2772"/>
    <cellStyle name="Comma 2 2 2 9" xfId="2773"/>
    <cellStyle name="Comma 2 2 20" xfId="8089"/>
    <cellStyle name="Comma 2 2 3" xfId="2774"/>
    <cellStyle name="Comma 2 2 3 2" xfId="2775"/>
    <cellStyle name="Comma 2 2 3 2 2" xfId="8090"/>
    <cellStyle name="Comma 2 2 3 3" xfId="2776"/>
    <cellStyle name="Comma 2 2 3 4" xfId="2777"/>
    <cellStyle name="Comma 2 2 3 5" xfId="2778"/>
    <cellStyle name="Comma 2 2 3 6" xfId="2779"/>
    <cellStyle name="Comma 2 2 4" xfId="2780"/>
    <cellStyle name="Comma 2 2 4 2" xfId="2781"/>
    <cellStyle name="Comma 2 2 4 2 2" xfId="8091"/>
    <cellStyle name="Comma 2 2 4 3" xfId="2782"/>
    <cellStyle name="Comma 2 2 4 4" xfId="2783"/>
    <cellStyle name="Comma 2 2 5" xfId="2784"/>
    <cellStyle name="Comma 2 2 5 2" xfId="2785"/>
    <cellStyle name="Comma 2 2 5 3" xfId="2786"/>
    <cellStyle name="Comma 2 2 5 4" xfId="2787"/>
    <cellStyle name="Comma 2 2 6" xfId="2788"/>
    <cellStyle name="Comma 2 2 6 2" xfId="2789"/>
    <cellStyle name="Comma 2 2 6 3" xfId="2790"/>
    <cellStyle name="Comma 2 2 6 4" xfId="2791"/>
    <cellStyle name="Comma 2 2 7" xfId="2792"/>
    <cellStyle name="Comma 2 2 7 2" xfId="2793"/>
    <cellStyle name="Comma 2 2 7 3" xfId="2794"/>
    <cellStyle name="Comma 2 2 7 4" xfId="2795"/>
    <cellStyle name="Comma 2 2 8" xfId="2796"/>
    <cellStyle name="Comma 2 2 8 2" xfId="2797"/>
    <cellStyle name="Comma 2 2 9" xfId="2798"/>
    <cellStyle name="Comma 2 2 9 2" xfId="8092"/>
    <cellStyle name="Comma 2 2_Xl0000051" xfId="8093"/>
    <cellStyle name="Comma 2 20" xfId="2799"/>
    <cellStyle name="Comma 2 21" xfId="2800"/>
    <cellStyle name="Comma 2 21 2" xfId="2801"/>
    <cellStyle name="Comma 2 21 3" xfId="2802"/>
    <cellStyle name="Comma 2 21 4" xfId="2803"/>
    <cellStyle name="Comma 2 22" xfId="2804"/>
    <cellStyle name="Comma 2 23" xfId="2805"/>
    <cellStyle name="Comma 2 24" xfId="8094"/>
    <cellStyle name="Comma 2 3" xfId="2806"/>
    <cellStyle name="Comma 2 3 2" xfId="2807"/>
    <cellStyle name="Comma 2 3 2 2" xfId="2808"/>
    <cellStyle name="Comma 2 3 2 2 2" xfId="2809"/>
    <cellStyle name="Comma 2 3 2 2 3" xfId="2810"/>
    <cellStyle name="Comma 2 3 2 3" xfId="2811"/>
    <cellStyle name="Comma 2 3 3" xfId="2812"/>
    <cellStyle name="Comma 2 3 3 2" xfId="8095"/>
    <cellStyle name="Comma 2 3 4" xfId="2813"/>
    <cellStyle name="Comma 2 3 5" xfId="2814"/>
    <cellStyle name="Comma 2 3 5 2" xfId="2815"/>
    <cellStyle name="Comma 2 3 5 3" xfId="2816"/>
    <cellStyle name="Comma 2 3 5 4" xfId="2817"/>
    <cellStyle name="Comma 2 3 5 5" xfId="12384"/>
    <cellStyle name="Comma 2 3 6" xfId="2818"/>
    <cellStyle name="Comma 2 3 7" xfId="2819"/>
    <cellStyle name="Comma 2 3 8" xfId="2820"/>
    <cellStyle name="Comma 2 4" xfId="2821"/>
    <cellStyle name="Comma 2 4 2" xfId="2822"/>
    <cellStyle name="Comma 2 4 2 2" xfId="2823"/>
    <cellStyle name="Comma 2 4 2 2 2" xfId="2824"/>
    <cellStyle name="Comma 2 4 2 2 3" xfId="2825"/>
    <cellStyle name="Comma 2 4 2 3" xfId="2826"/>
    <cellStyle name="Comma 2 4 3" xfId="2827"/>
    <cellStyle name="Comma 2 4 3 2" xfId="8096"/>
    <cellStyle name="Comma 2 4 4" xfId="2828"/>
    <cellStyle name="Comma 2 4 5" xfId="2829"/>
    <cellStyle name="Comma 2 4 5 2" xfId="2830"/>
    <cellStyle name="Comma 2 4 5 3" xfId="2831"/>
    <cellStyle name="Comma 2 4 5 4" xfId="2832"/>
    <cellStyle name="Comma 2 4 6" xfId="2833"/>
    <cellStyle name="Comma 2 4 7" xfId="2834"/>
    <cellStyle name="Comma 2 4 8" xfId="2835"/>
    <cellStyle name="Comma 2 5" xfId="2836"/>
    <cellStyle name="Comma 2 5 2" xfId="2837"/>
    <cellStyle name="Comma 2 5 2 2" xfId="2838"/>
    <cellStyle name="Comma 2 5 2 2 2" xfId="2839"/>
    <cellStyle name="Comma 2 5 2 2 3" xfId="2840"/>
    <cellStyle name="Comma 2 5 2 3" xfId="2841"/>
    <cellStyle name="Comma 2 5 3" xfId="2842"/>
    <cellStyle name="Comma 2 5 4" xfId="2843"/>
    <cellStyle name="Comma 2 5 5" xfId="2844"/>
    <cellStyle name="Comma 2 5 5 2" xfId="2845"/>
    <cellStyle name="Comma 2 5 5 3" xfId="2846"/>
    <cellStyle name="Comma 2 5 5 4" xfId="2847"/>
    <cellStyle name="Comma 2 5 6" xfId="2848"/>
    <cellStyle name="Comma 2 5 7" xfId="2849"/>
    <cellStyle name="Comma 2 5 8" xfId="2850"/>
    <cellStyle name="Comma 2 6" xfId="2851"/>
    <cellStyle name="Comma 2 6 2" xfId="2852"/>
    <cellStyle name="Comma 2 6 3" xfId="2853"/>
    <cellStyle name="Comma 2 6 3 2" xfId="2854"/>
    <cellStyle name="Comma 2 6 3 3" xfId="2855"/>
    <cellStyle name="Comma 2 6 3 4" xfId="2856"/>
    <cellStyle name="Comma 2 6 3 4 2" xfId="2857"/>
    <cellStyle name="Comma 2 6 4" xfId="2858"/>
    <cellStyle name="Comma 2 6 5" xfId="2859"/>
    <cellStyle name="Comma 2 6 6" xfId="2860"/>
    <cellStyle name="Comma 2 6 7" xfId="2861"/>
    <cellStyle name="Comma 2 6 8" xfId="2862"/>
    <cellStyle name="Comma 2 7" xfId="2863"/>
    <cellStyle name="Comma 2 7 2" xfId="2864"/>
    <cellStyle name="Comma 2 7 3" xfId="2865"/>
    <cellStyle name="Comma 2 7 4" xfId="2866"/>
    <cellStyle name="Comma 2 7 5" xfId="2867"/>
    <cellStyle name="Comma 2 7 6" xfId="2868"/>
    <cellStyle name="Comma 2 7 7" xfId="2869"/>
    <cellStyle name="Comma 2 7 8" xfId="2870"/>
    <cellStyle name="Comma 2 8" xfId="2871"/>
    <cellStyle name="Comma 2 8 2" xfId="2872"/>
    <cellStyle name="Comma 2 8 3" xfId="2873"/>
    <cellStyle name="Comma 2 8 4" xfId="2874"/>
    <cellStyle name="Comma 2 8 5" xfId="2875"/>
    <cellStyle name="Comma 2 8 6" xfId="2876"/>
    <cellStyle name="Comma 2 8 7" xfId="2877"/>
    <cellStyle name="Comma 2 8 8" xfId="2878"/>
    <cellStyle name="Comma 2 9" xfId="2879"/>
    <cellStyle name="Comma 2 9 2" xfId="2880"/>
    <cellStyle name="Comma 2 9 3" xfId="2881"/>
    <cellStyle name="Comma 2 9 4" xfId="2882"/>
    <cellStyle name="Comma 2 9 5" xfId="2883"/>
    <cellStyle name="Comma 2 9 6" xfId="2884"/>
    <cellStyle name="Comma 2 9 7" xfId="2885"/>
    <cellStyle name="Comma 2 9 8" xfId="2886"/>
    <cellStyle name="Comma 2_from+งบทำการ_2556(โอน 30 กย.55-กระจายใน SAP)" xfId="2887"/>
    <cellStyle name="Comma 20" xfId="2888"/>
    <cellStyle name="Comma 20 2" xfId="2889"/>
    <cellStyle name="Comma 20 2 2" xfId="8097"/>
    <cellStyle name="Comma 20 3" xfId="2890"/>
    <cellStyle name="Comma 20 4" xfId="2891"/>
    <cellStyle name="Comma 20 5" xfId="2892"/>
    <cellStyle name="Comma 20 6" xfId="2893"/>
    <cellStyle name="Comma 21" xfId="2894"/>
    <cellStyle name="Comma 21 2" xfId="2895"/>
    <cellStyle name="Comma 21 2 2" xfId="2896"/>
    <cellStyle name="Comma 21 2 3" xfId="2897"/>
    <cellStyle name="Comma 21 2 4" xfId="2898"/>
    <cellStyle name="Comma 21 2 5" xfId="2899"/>
    <cellStyle name="Comma 21 2 6" xfId="2900"/>
    <cellStyle name="Comma 21 3" xfId="2901"/>
    <cellStyle name="Comma 21 4" xfId="2902"/>
    <cellStyle name="Comma 21 5" xfId="2903"/>
    <cellStyle name="Comma 21 6" xfId="2904"/>
    <cellStyle name="Comma 21 7" xfId="2905"/>
    <cellStyle name="Comma 21 8" xfId="2906"/>
    <cellStyle name="Comma 22" xfId="2907"/>
    <cellStyle name="Comma 22 2" xfId="2908"/>
    <cellStyle name="Comma 22 3" xfId="2909"/>
    <cellStyle name="Comma 22 4" xfId="2910"/>
    <cellStyle name="Comma 22 5" xfId="2911"/>
    <cellStyle name="Comma 22 6" xfId="2912"/>
    <cellStyle name="Comma 23" xfId="2913"/>
    <cellStyle name="Comma 23 2" xfId="2914"/>
    <cellStyle name="Comma 23 2 2" xfId="2915"/>
    <cellStyle name="Comma 23 2 3" xfId="2916"/>
    <cellStyle name="Comma 23 3" xfId="2917"/>
    <cellStyle name="Comma 23 4" xfId="2918"/>
    <cellStyle name="Comma 23 5" xfId="2919"/>
    <cellStyle name="Comma 23 6" xfId="2920"/>
    <cellStyle name="Comma 23 7" xfId="2921"/>
    <cellStyle name="Comma 24" xfId="2922"/>
    <cellStyle name="Comma 24 2" xfId="2923"/>
    <cellStyle name="Comma 24 3" xfId="2924"/>
    <cellStyle name="Comma 24 4" xfId="2925"/>
    <cellStyle name="Comma 24 5" xfId="2926"/>
    <cellStyle name="Comma 24 6" xfId="2927"/>
    <cellStyle name="Comma 25" xfId="2928"/>
    <cellStyle name="Comma 25 2" xfId="2929"/>
    <cellStyle name="Comma 25 3" xfId="2930"/>
    <cellStyle name="Comma 25 4" xfId="2931"/>
    <cellStyle name="Comma 25 5" xfId="2932"/>
    <cellStyle name="Comma 25 6" xfId="2933"/>
    <cellStyle name="Comma 26" xfId="2934"/>
    <cellStyle name="Comma 26 2" xfId="2935"/>
    <cellStyle name="Comma 26 3" xfId="2936"/>
    <cellStyle name="Comma 26 4" xfId="2937"/>
    <cellStyle name="Comma 27" xfId="2938"/>
    <cellStyle name="Comma 27 2" xfId="2939"/>
    <cellStyle name="Comma 27 3" xfId="2940"/>
    <cellStyle name="Comma 27 4" xfId="2941"/>
    <cellStyle name="Comma 27 5" xfId="5679"/>
    <cellStyle name="Comma 28" xfId="2942"/>
    <cellStyle name="Comma 28 2" xfId="2943"/>
    <cellStyle name="Comma 28 3" xfId="2944"/>
    <cellStyle name="Comma 28 4" xfId="2945"/>
    <cellStyle name="Comma 29" xfId="2946"/>
    <cellStyle name="Comma 3" xfId="2947"/>
    <cellStyle name="Comma 3 10" xfId="2948"/>
    <cellStyle name="Comma 3 11" xfId="2949"/>
    <cellStyle name="Comma 3 12" xfId="2950"/>
    <cellStyle name="Comma 3 13" xfId="2951"/>
    <cellStyle name="Comma 3 14" xfId="2952"/>
    <cellStyle name="Comma 3 15" xfId="2953"/>
    <cellStyle name="Comma 3 15 2" xfId="2954"/>
    <cellStyle name="Comma 3 15 3" xfId="2955"/>
    <cellStyle name="Comma 3 15 4" xfId="2956"/>
    <cellStyle name="Comma 3 16" xfId="2957"/>
    <cellStyle name="Comma 3 16 2" xfId="2958"/>
    <cellStyle name="Comma 3 16 3" xfId="2959"/>
    <cellStyle name="Comma 3 16 4" xfId="2960"/>
    <cellStyle name="Comma 3 17" xfId="2961"/>
    <cellStyle name="Comma 3 18" xfId="2962"/>
    <cellStyle name="Comma 3 2" xfId="2963"/>
    <cellStyle name="Comma 3 2 2" xfId="2964"/>
    <cellStyle name="Comma 3 2 2 2" xfId="8098"/>
    <cellStyle name="Comma 3 2 2 2 2" xfId="8099"/>
    <cellStyle name="Comma 3 2 2 3" xfId="8100"/>
    <cellStyle name="Comma 3 2 3" xfId="8101"/>
    <cellStyle name="Comma 3 3" xfId="2965"/>
    <cellStyle name="Comma 3 3 2" xfId="2966"/>
    <cellStyle name="Comma 3 3 2 2" xfId="2967"/>
    <cellStyle name="Comma 3 3 2 3" xfId="2968"/>
    <cellStyle name="Comma 3 3 3" xfId="2969"/>
    <cellStyle name="Comma 3 3 4" xfId="8102"/>
    <cellStyle name="Comma 3 4" xfId="2970"/>
    <cellStyle name="Comma 3 4 2" xfId="8103"/>
    <cellStyle name="Comma 3 4 2 2" xfId="8104"/>
    <cellStyle name="Comma 3 5" xfId="2971"/>
    <cellStyle name="Comma 3 5 2" xfId="8105"/>
    <cellStyle name="Comma 3 6" xfId="2972"/>
    <cellStyle name="Comma 3 6 2" xfId="8106"/>
    <cellStyle name="Comma 3 7" xfId="2973"/>
    <cellStyle name="Comma 3 8" xfId="2974"/>
    <cellStyle name="Comma 3 9" xfId="2975"/>
    <cellStyle name="Comma 3_Xl0000051" xfId="8107"/>
    <cellStyle name="Comma 30" xfId="2976"/>
    <cellStyle name="Comma 31" xfId="2977"/>
    <cellStyle name="Comma 32" xfId="2978"/>
    <cellStyle name="Comma 33" xfId="2979"/>
    <cellStyle name="Comma 34" xfId="2980"/>
    <cellStyle name="Comma 35" xfId="2981"/>
    <cellStyle name="Comma 36" xfId="2982"/>
    <cellStyle name="Comma 37" xfId="2983"/>
    <cellStyle name="Comma 38" xfId="2984"/>
    <cellStyle name="Comma 39" xfId="2985"/>
    <cellStyle name="Comma 4" xfId="2986"/>
    <cellStyle name="Comma 4 2" xfId="2987"/>
    <cellStyle name="Comma 4 2 10" xfId="2988"/>
    <cellStyle name="Comma 4 2 2" xfId="2989"/>
    <cellStyle name="Comma 4 2 2 2" xfId="2990"/>
    <cellStyle name="Comma 4 2 2 2 2" xfId="8108"/>
    <cellStyle name="Comma 4 2 2 3" xfId="2991"/>
    <cellStyle name="Comma 4 2 3" xfId="2992"/>
    <cellStyle name="Comma 4 2 3 2" xfId="8109"/>
    <cellStyle name="Comma 4 2 4" xfId="2993"/>
    <cellStyle name="Comma 4 2 5" xfId="2994"/>
    <cellStyle name="Comma 4 2 6" xfId="2995"/>
    <cellStyle name="Comma 4 2 7" xfId="2996"/>
    <cellStyle name="Comma 4 2 8" xfId="2997"/>
    <cellStyle name="Comma 4 2 9" xfId="2998"/>
    <cellStyle name="Comma 4 3" xfId="2999"/>
    <cellStyle name="Comma 4 3 2" xfId="8110"/>
    <cellStyle name="Comma 4 3 2 2" xfId="8111"/>
    <cellStyle name="Comma 4 3 3" xfId="8112"/>
    <cellStyle name="Comma 4 4" xfId="3000"/>
    <cellStyle name="Comma 4 4 2" xfId="8113"/>
    <cellStyle name="Comma 4 4 2 2" xfId="8114"/>
    <cellStyle name="Comma 4 4 3" xfId="8115"/>
    <cellStyle name="Comma 4 5" xfId="3001"/>
    <cellStyle name="Comma 4 5 2" xfId="3002"/>
    <cellStyle name="Comma 4 5 3" xfId="3003"/>
    <cellStyle name="Comma 4 5 4" xfId="3004"/>
    <cellStyle name="Comma 4 6" xfId="3005"/>
    <cellStyle name="Comma 4 7" xfId="3006"/>
    <cellStyle name="Comma 4 8" xfId="3007"/>
    <cellStyle name="Comma 4 9" xfId="3008"/>
    <cellStyle name="Comma 4_pl-57-sap-กปภ.ข.4-น้องเก๋" xfId="3009"/>
    <cellStyle name="Comma 40" xfId="3010"/>
    <cellStyle name="Comma 41" xfId="5678"/>
    <cellStyle name="Comma 42" xfId="12387"/>
    <cellStyle name="Comma 43" xfId="8116"/>
    <cellStyle name="Comma 5" xfId="3011"/>
    <cellStyle name="Comma 5 1" xfId="3012"/>
    <cellStyle name="Comma 5 10" xfId="3013"/>
    <cellStyle name="Comma 5 11" xfId="3014"/>
    <cellStyle name="Comma 5 12" xfId="3015"/>
    <cellStyle name="Comma 5 13" xfId="3016"/>
    <cellStyle name="Comma 5 14" xfId="3017"/>
    <cellStyle name="Comma 5 15" xfId="3018"/>
    <cellStyle name="Comma 5 16" xfId="3019"/>
    <cellStyle name="Comma 5 17" xfId="3020"/>
    <cellStyle name="Comma 5 18" xfId="3021"/>
    <cellStyle name="Comma 5 19" xfId="3022"/>
    <cellStyle name="Comma 5 2" xfId="3023"/>
    <cellStyle name="Comma 5 2 2" xfId="3024"/>
    <cellStyle name="Comma 5 2 2 2" xfId="8117"/>
    <cellStyle name="Comma 5 2 3" xfId="8118"/>
    <cellStyle name="Comma 5 2 4" xfId="8119"/>
    <cellStyle name="Comma 5 20" xfId="3025"/>
    <cellStyle name="Comma 5 21" xfId="3026"/>
    <cellStyle name="Comma 5 21 2" xfId="3027"/>
    <cellStyle name="Comma 5 21 3" xfId="3028"/>
    <cellStyle name="Comma 5 21 4" xfId="3029"/>
    <cellStyle name="Comma 5 22" xfId="3030"/>
    <cellStyle name="Comma 5 23" xfId="3031"/>
    <cellStyle name="Comma 5 3" xfId="3032"/>
    <cellStyle name="Comma 5 3 2" xfId="8120"/>
    <cellStyle name="Comma 5 3 3" xfId="8121"/>
    <cellStyle name="Comma 5 3 4" xfId="8122"/>
    <cellStyle name="Comma 5 4" xfId="3033"/>
    <cellStyle name="Comma 5 4 2" xfId="8123"/>
    <cellStyle name="Comma 5 4 3" xfId="8124"/>
    <cellStyle name="Comma 5 4 4" xfId="8125"/>
    <cellStyle name="Comma 5 5" xfId="3034"/>
    <cellStyle name="Comma 5 5 2" xfId="8126"/>
    <cellStyle name="Comma 5 5 3" xfId="8127"/>
    <cellStyle name="Comma 5 6" xfId="3035"/>
    <cellStyle name="Comma 5 7" xfId="3036"/>
    <cellStyle name="Comma 5 8" xfId="3037"/>
    <cellStyle name="Comma 5 9" xfId="3038"/>
    <cellStyle name="Comma 5_pl-57-sap-กปภ.ข.4-น้องเก๋" xfId="3039"/>
    <cellStyle name="Comma 6" xfId="3040"/>
    <cellStyle name="Comma 6 2" xfId="3041"/>
    <cellStyle name="Comma 6 2 2" xfId="3042"/>
    <cellStyle name="Comma 6 2 2 2" xfId="3043"/>
    <cellStyle name="Comma 6 2 2 2 2" xfId="3044"/>
    <cellStyle name="Comma 6 2 2 3" xfId="3045"/>
    <cellStyle name="Comma 6 2 2 3 2" xfId="3046"/>
    <cellStyle name="Comma 6 2 2 4" xfId="3047"/>
    <cellStyle name="Comma 6 2 3" xfId="3048"/>
    <cellStyle name="Comma 6 2 3 2" xfId="3049"/>
    <cellStyle name="Comma 6 2 4" xfId="3050"/>
    <cellStyle name="Comma 6 3" xfId="3051"/>
    <cellStyle name="Comma 6 3 2" xfId="3052"/>
    <cellStyle name="Comma 6 4" xfId="3053"/>
    <cellStyle name="Comma 6 4 2" xfId="8128"/>
    <cellStyle name="Comma 6 5" xfId="3054"/>
    <cellStyle name="Comma 6 5 2" xfId="3055"/>
    <cellStyle name="Comma 6 5 3" xfId="3056"/>
    <cellStyle name="Comma 6 5 4" xfId="3057"/>
    <cellStyle name="Comma 6 6" xfId="3058"/>
    <cellStyle name="Comma 6 7" xfId="3059"/>
    <cellStyle name="Comma 6 8" xfId="3060"/>
    <cellStyle name="Comma 6_pl-57-sap-กปภ.ข.4-น้องเก๋" xfId="3061"/>
    <cellStyle name="Comma 7" xfId="3062"/>
    <cellStyle name="Comma 7 2" xfId="3063"/>
    <cellStyle name="Comma 7 2 2" xfId="3064"/>
    <cellStyle name="Comma 7 2 2 2" xfId="3065"/>
    <cellStyle name="Comma 7 2 2 3" xfId="3066"/>
    <cellStyle name="Comma 7 2 3" xfId="3067"/>
    <cellStyle name="Comma 7 3" xfId="3068"/>
    <cellStyle name="Comma 7 3 2" xfId="3069"/>
    <cellStyle name="Comma 7 3 3" xfId="3070"/>
    <cellStyle name="Comma 7 4" xfId="3071"/>
    <cellStyle name="Comma 7 5" xfId="3072"/>
    <cellStyle name="Comma 7 5 2" xfId="3073"/>
    <cellStyle name="Comma 7 5 3" xfId="3074"/>
    <cellStyle name="Comma 7 5 4" xfId="3075"/>
    <cellStyle name="Comma 7 6" xfId="3076"/>
    <cellStyle name="Comma 7 6 2" xfId="12382"/>
    <cellStyle name="Comma 7 7" xfId="3077"/>
    <cellStyle name="Comma 7 8" xfId="3078"/>
    <cellStyle name="Comma 8" xfId="3079"/>
    <cellStyle name="Comma 8 10" xfId="3080"/>
    <cellStyle name="Comma 8 11" xfId="3081"/>
    <cellStyle name="Comma 8 12" xfId="3082"/>
    <cellStyle name="Comma 8 13" xfId="3083"/>
    <cellStyle name="Comma 8 14" xfId="3084"/>
    <cellStyle name="Comma 8 15" xfId="3085"/>
    <cellStyle name="Comma 8 16" xfId="3086"/>
    <cellStyle name="Comma 8 17" xfId="3087"/>
    <cellStyle name="Comma 8 18" xfId="3088"/>
    <cellStyle name="Comma 8 19" xfId="3089"/>
    <cellStyle name="Comma 8 2" xfId="3090"/>
    <cellStyle name="Comma 8 2 10" xfId="3091"/>
    <cellStyle name="Comma 8 2 11" xfId="3092"/>
    <cellStyle name="Comma 8 2 12" xfId="3093"/>
    <cellStyle name="Comma 8 2 13" xfId="3094"/>
    <cellStyle name="Comma 8 2 14" xfId="3095"/>
    <cellStyle name="Comma 8 2 15" xfId="3096"/>
    <cellStyle name="Comma 8 2 16" xfId="3097"/>
    <cellStyle name="Comma 8 2 17" xfId="3098"/>
    <cellStyle name="Comma 8 2 18" xfId="3099"/>
    <cellStyle name="Comma 8 2 19" xfId="3100"/>
    <cellStyle name="Comma 8 2 19 2" xfId="3101"/>
    <cellStyle name="Comma 8 2 19 3" xfId="3102"/>
    <cellStyle name="Comma 8 2 19 4" xfId="3103"/>
    <cellStyle name="Comma 8 2 2" xfId="3104"/>
    <cellStyle name="Comma 8 2 2 2" xfId="8129"/>
    <cellStyle name="Comma 8 2 20" xfId="3105"/>
    <cellStyle name="Comma 8 2 20 2" xfId="3106"/>
    <cellStyle name="Comma 8 2 20 3" xfId="3107"/>
    <cellStyle name="Comma 8 2 20 4" xfId="3108"/>
    <cellStyle name="Comma 8 2 21" xfId="3109"/>
    <cellStyle name="Comma 8 2 22" xfId="3110"/>
    <cellStyle name="Comma 8 2 3" xfId="3111"/>
    <cellStyle name="Comma 8 2 4" xfId="3112"/>
    <cellStyle name="Comma 8 2 5" xfId="3113"/>
    <cellStyle name="Comma 8 2 6" xfId="3114"/>
    <cellStyle name="Comma 8 2 7" xfId="3115"/>
    <cellStyle name="Comma 8 2 8" xfId="3116"/>
    <cellStyle name="Comma 8 2 9" xfId="3117"/>
    <cellStyle name="Comma 8 3" xfId="3118"/>
    <cellStyle name="Comma 8 3 2" xfId="8130"/>
    <cellStyle name="Comma 8 4" xfId="3119"/>
    <cellStyle name="Comma 8 4 2" xfId="8131"/>
    <cellStyle name="Comma 8 4 3" xfId="8132"/>
    <cellStyle name="Comma 8 5" xfId="3120"/>
    <cellStyle name="Comma 8 6" xfId="3121"/>
    <cellStyle name="Comma 8 7" xfId="3122"/>
    <cellStyle name="Comma 8 8" xfId="3123"/>
    <cellStyle name="Comma 8 9" xfId="3124"/>
    <cellStyle name="Comma 9" xfId="3125"/>
    <cellStyle name="Comma 9 10" xfId="3126"/>
    <cellStyle name="Comma 9 11" xfId="3127"/>
    <cellStyle name="Comma 9 11 2" xfId="3128"/>
    <cellStyle name="Comma 9 11 3" xfId="3129"/>
    <cellStyle name="Comma 9 12" xfId="3130"/>
    <cellStyle name="Comma 9 13" xfId="3131"/>
    <cellStyle name="Comma 9 14" xfId="3132"/>
    <cellStyle name="Comma 9 14 2" xfId="3133"/>
    <cellStyle name="Comma 9 14 3" xfId="3134"/>
    <cellStyle name="Comma 9 15" xfId="3135"/>
    <cellStyle name="Comma 9 15 2" xfId="3136"/>
    <cellStyle name="Comma 9 15 3" xfId="3137"/>
    <cellStyle name="Comma 9 16" xfId="3138"/>
    <cellStyle name="Comma 9 17" xfId="3139"/>
    <cellStyle name="Comma 9 18" xfId="3140"/>
    <cellStyle name="Comma 9 19" xfId="3141"/>
    <cellStyle name="Comma 9 2" xfId="3142"/>
    <cellStyle name="Comma 9 2 10" xfId="3143"/>
    <cellStyle name="Comma 9 2 11" xfId="3144"/>
    <cellStyle name="Comma 9 2 12" xfId="3145"/>
    <cellStyle name="Comma 9 2 13" xfId="3146"/>
    <cellStyle name="Comma 9 2 13 2" xfId="3147"/>
    <cellStyle name="Comma 9 2 13 3" xfId="3148"/>
    <cellStyle name="Comma 9 2 13 4" xfId="3149"/>
    <cellStyle name="Comma 9 2 14" xfId="3150"/>
    <cellStyle name="Comma 9 2 14 2" xfId="3151"/>
    <cellStyle name="Comma 9 2 14 3" xfId="3152"/>
    <cellStyle name="Comma 9 2 14 4" xfId="3153"/>
    <cellStyle name="Comma 9 2 15" xfId="3154"/>
    <cellStyle name="Comma 9 2 16" xfId="3155"/>
    <cellStyle name="Comma 9 2 2" xfId="3156"/>
    <cellStyle name="Comma 9 2 2 2" xfId="3157"/>
    <cellStyle name="Comma 9 2 2 2 2" xfId="3158"/>
    <cellStyle name="Comma 9 2 2 2 3" xfId="3159"/>
    <cellStyle name="Comma 9 2 2 3" xfId="3160"/>
    <cellStyle name="Comma 9 2 3" xfId="3161"/>
    <cellStyle name="Comma 9 2 4" xfId="3162"/>
    <cellStyle name="Comma 9 2 5" xfId="3163"/>
    <cellStyle name="Comma 9 2 6" xfId="3164"/>
    <cellStyle name="Comma 9 2 7" xfId="3165"/>
    <cellStyle name="Comma 9 2 8" xfId="3166"/>
    <cellStyle name="Comma 9 2 9" xfId="3167"/>
    <cellStyle name="Comma 9 20" xfId="3168"/>
    <cellStyle name="Comma 9 3" xfId="3169"/>
    <cellStyle name="Comma 9 3 2" xfId="3170"/>
    <cellStyle name="Comma 9 3 2 2" xfId="3171"/>
    <cellStyle name="Comma 9 3 2 3" xfId="3172"/>
    <cellStyle name="Comma 9 3 3" xfId="3173"/>
    <cellStyle name="Comma 9 4" xfId="3174"/>
    <cellStyle name="Comma 9 5" xfId="3175"/>
    <cellStyle name="Comma 9 6" xfId="3176"/>
    <cellStyle name="Comma 9 7" xfId="3177"/>
    <cellStyle name="Comma 9 8" xfId="3178"/>
    <cellStyle name="Comma 9 9" xfId="3179"/>
    <cellStyle name="Comma 9 9 2" xfId="3180"/>
    <cellStyle name="Comma 9 9 3" xfId="3181"/>
    <cellStyle name="comma zerodec" xfId="3182"/>
    <cellStyle name="comma zerodec 10" xfId="3183"/>
    <cellStyle name="comma zerodec 11" xfId="3184"/>
    <cellStyle name="comma zerodec 12" xfId="3185"/>
    <cellStyle name="comma zerodec 13" xfId="3186"/>
    <cellStyle name="comma zerodec 13 2" xfId="3187"/>
    <cellStyle name="comma zerodec 13 3" xfId="3188"/>
    <cellStyle name="comma zerodec 13 4" xfId="3189"/>
    <cellStyle name="comma zerodec 14" xfId="3190"/>
    <cellStyle name="comma zerodec 15" xfId="3191"/>
    <cellStyle name="comma zerodec 16" xfId="3192"/>
    <cellStyle name="comma zerodec 2" xfId="3193"/>
    <cellStyle name="comma zerodec 2 2" xfId="3194"/>
    <cellStyle name="comma zerodec 2 2 2" xfId="3195"/>
    <cellStyle name="comma zerodec 2 2 3" xfId="3196"/>
    <cellStyle name="comma zerodec 2 3" xfId="3197"/>
    <cellStyle name="comma zerodec 3" xfId="3198"/>
    <cellStyle name="comma zerodec 4" xfId="3199"/>
    <cellStyle name="comma zerodec 5" xfId="3200"/>
    <cellStyle name="comma zerodec 6" xfId="3201"/>
    <cellStyle name="comma zerodec 7" xfId="3202"/>
    <cellStyle name="comma zerodec 8" xfId="3203"/>
    <cellStyle name="comma zerodec 9" xfId="3204"/>
    <cellStyle name="ConditionalStyle_1" xfId="8133"/>
    <cellStyle name="Currency1" xfId="3205"/>
    <cellStyle name="Currency1 2" xfId="3206"/>
    <cellStyle name="DataPilot Category" xfId="3207"/>
    <cellStyle name="DataPilot Corner" xfId="3208"/>
    <cellStyle name="DataPilot Field" xfId="3209"/>
    <cellStyle name="DataPilot Result" xfId="3210"/>
    <cellStyle name="DataPilot Title" xfId="3211"/>
    <cellStyle name="DataPilot Value" xfId="3212"/>
    <cellStyle name="Dollar (zero dec)" xfId="3213"/>
    <cellStyle name="Dollar (zero dec) 2" xfId="3214"/>
    <cellStyle name="Emphasis 1" xfId="3215"/>
    <cellStyle name="Emphasis 1 2" xfId="3216"/>
    <cellStyle name="Emphasis 1 3" xfId="3217"/>
    <cellStyle name="Emphasis 2" xfId="3218"/>
    <cellStyle name="Emphasis 2 2" xfId="3219"/>
    <cellStyle name="Emphasis 2 3" xfId="3220"/>
    <cellStyle name="Emphasis 3" xfId="3221"/>
    <cellStyle name="Emphasis 3 2" xfId="3222"/>
    <cellStyle name="Emphasis 3 3" xfId="3223"/>
    <cellStyle name="Excel Built-in Comma" xfId="3224"/>
    <cellStyle name="Excel Built-in Comma 1" xfId="3225"/>
    <cellStyle name="Excel Built-in Comma 1 2" xfId="8134"/>
    <cellStyle name="Excel Built-in Comma 1 2 2" xfId="8135"/>
    <cellStyle name="Excel Built-in Comma 10" xfId="5680"/>
    <cellStyle name="Excel Built-in Comma 11" xfId="8136"/>
    <cellStyle name="Excel Built-in Comma 2" xfId="8137"/>
    <cellStyle name="Excel Built-in Comma 2 10" xfId="8138"/>
    <cellStyle name="Excel Built-in Comma 2 2" xfId="8139"/>
    <cellStyle name="Excel Built-in Comma 2 2 2" xfId="8140"/>
    <cellStyle name="Excel Built-in Comma 2 3" xfId="8141"/>
    <cellStyle name="Excel Built-in Comma 2 3 2" xfId="8142"/>
    <cellStyle name="Excel Built-in Comma 2 3 3" xfId="8143"/>
    <cellStyle name="Excel Built-in Comma 2 3 3 2" xfId="8144"/>
    <cellStyle name="Excel Built-in Comma 2 3 4" xfId="8145"/>
    <cellStyle name="Excel Built-in Comma 2 4" xfId="8146"/>
    <cellStyle name="Excel Built-in Comma 2 5" xfId="8147"/>
    <cellStyle name="Excel Built-in Comma 2 5 2" xfId="8148"/>
    <cellStyle name="Excel Built-in Comma 2 6" xfId="8149"/>
    <cellStyle name="Excel Built-in Comma 2 7" xfId="8150"/>
    <cellStyle name="Excel Built-in Comma 2 8" xfId="8151"/>
    <cellStyle name="Excel Built-in Comma 2 9" xfId="8152"/>
    <cellStyle name="Excel Built-in Comma 3" xfId="8153"/>
    <cellStyle name="Excel Built-in Comma 4" xfId="8154"/>
    <cellStyle name="Excel Built-in Comma 5" xfId="8155"/>
    <cellStyle name="Excel Built-in Comma 5 2" xfId="8156"/>
    <cellStyle name="Excel Built-in Comma 6" xfId="8157"/>
    <cellStyle name="Excel Built-in Comma 6 2" xfId="8158"/>
    <cellStyle name="Excel Built-in Comma 7" xfId="8159"/>
    <cellStyle name="Excel Built-in Comma 8" xfId="8160"/>
    <cellStyle name="Excel Built-in Comma 9" xfId="8161"/>
    <cellStyle name="Excel Built-in Comma_คกส" xfId="8162"/>
    <cellStyle name="Excel Built-in Excel Built-in Excel Built-in Excel Built-in TableStyleLight1" xfId="3226"/>
    <cellStyle name="Excel Built-in Explanatory Text" xfId="8163"/>
    <cellStyle name="Excel Built-in Normal" xfId="3227"/>
    <cellStyle name="Excel Built-in Normal 1" xfId="3228"/>
    <cellStyle name="Excel Built-in Normal 1 2" xfId="8164"/>
    <cellStyle name="Excel Built-in Normal 1 2 2" xfId="8165"/>
    <cellStyle name="Excel Built-in Normal 2" xfId="3229"/>
    <cellStyle name="Excel Built-in Normal 2 2" xfId="8166"/>
    <cellStyle name="Excel Built-in Normal 2 3" xfId="8167"/>
    <cellStyle name="Excel Built-in Normal 3" xfId="8168"/>
    <cellStyle name="Excel Built-in Normal 3 2" xfId="8169"/>
    <cellStyle name="Excel Built-in Normal_กปภ.10" xfId="8170"/>
    <cellStyle name="Excel Built-in Percent" xfId="8171"/>
    <cellStyle name="Excel Built-in Percent 2" xfId="8172"/>
    <cellStyle name="Excel Built-in Percent 2 2" xfId="8173"/>
    <cellStyle name="Excel Built-in ไม่มีชื่อ1 9" xfId="8174"/>
    <cellStyle name="Excel_BuiltIn_Accent1" xfId="8175"/>
    <cellStyle name="Explanatory Text 1" xfId="3230"/>
    <cellStyle name="Explanatory Text 10" xfId="3231"/>
    <cellStyle name="Explanatory Text 11" xfId="3232"/>
    <cellStyle name="Explanatory Text 12" xfId="3233"/>
    <cellStyle name="Explanatory Text 12 2" xfId="3234"/>
    <cellStyle name="Explanatory Text 12 3" xfId="3235"/>
    <cellStyle name="Explanatory Text 12 4" xfId="3236"/>
    <cellStyle name="Explanatory Text 12 5" xfId="3237"/>
    <cellStyle name="Explanatory Text 12 6" xfId="3238"/>
    <cellStyle name="Explanatory Text 12 7" xfId="3239"/>
    <cellStyle name="Explanatory Text 12 8" xfId="3240"/>
    <cellStyle name="Explanatory Text 12 9" xfId="3241"/>
    <cellStyle name="Explanatory Text 13" xfId="3242"/>
    <cellStyle name="Explanatory Text 14" xfId="3243"/>
    <cellStyle name="Explanatory Text 15" xfId="3244"/>
    <cellStyle name="Explanatory Text 15 2" xfId="3245"/>
    <cellStyle name="Explanatory Text 15 2 2" xfId="8176"/>
    <cellStyle name="Explanatory Text 16" xfId="3246"/>
    <cellStyle name="Explanatory Text 16 2" xfId="3247"/>
    <cellStyle name="Explanatory Text 17" xfId="3248"/>
    <cellStyle name="Explanatory Text 18" xfId="3249"/>
    <cellStyle name="Explanatory Text 19" xfId="3250"/>
    <cellStyle name="Explanatory Text 2" xfId="3251"/>
    <cellStyle name="Explanatory Text 2 2" xfId="3252"/>
    <cellStyle name="Explanatory Text 2 2 2" xfId="3253"/>
    <cellStyle name="Explanatory Text 2 2 3" xfId="3254"/>
    <cellStyle name="Explanatory Text 2 2 4" xfId="3255"/>
    <cellStyle name="Explanatory Text 2 3" xfId="3256"/>
    <cellStyle name="Explanatory Text 2 4" xfId="3257"/>
    <cellStyle name="Explanatory Text 2 5" xfId="3258"/>
    <cellStyle name="Explanatory Text 2 6" xfId="3259"/>
    <cellStyle name="Explanatory Text 2 7" xfId="3260"/>
    <cellStyle name="Explanatory Text 2 8" xfId="3261"/>
    <cellStyle name="Explanatory Text 2 9" xfId="3262"/>
    <cellStyle name="Explanatory Text 20" xfId="3263"/>
    <cellStyle name="Explanatory Text 21" xfId="3264"/>
    <cellStyle name="Explanatory Text 22" xfId="3265"/>
    <cellStyle name="Explanatory Text 23" xfId="3266"/>
    <cellStyle name="Explanatory Text 24" xfId="3267"/>
    <cellStyle name="Explanatory Text 25" xfId="3268"/>
    <cellStyle name="Explanatory Text 26" xfId="3269"/>
    <cellStyle name="Explanatory Text 27" xfId="3270"/>
    <cellStyle name="Explanatory Text 28" xfId="3271"/>
    <cellStyle name="Explanatory Text 29" xfId="3272"/>
    <cellStyle name="Explanatory Text 3" xfId="3273"/>
    <cellStyle name="Explanatory Text 3 2" xfId="3274"/>
    <cellStyle name="Explanatory Text 3 3" xfId="3275"/>
    <cellStyle name="Explanatory Text 3 4" xfId="3276"/>
    <cellStyle name="Explanatory Text 4" xfId="3277"/>
    <cellStyle name="Explanatory Text 4 2" xfId="3278"/>
    <cellStyle name="Explanatory Text 4 3" xfId="3279"/>
    <cellStyle name="Explanatory Text 4 4" xfId="3280"/>
    <cellStyle name="Explanatory Text 5" xfId="3281"/>
    <cellStyle name="Explanatory Text 6" xfId="3282"/>
    <cellStyle name="Explanatory Text 7" xfId="3283"/>
    <cellStyle name="Explanatory Text 8" xfId="3284"/>
    <cellStyle name="Explanatory Text 9" xfId="3285"/>
    <cellStyle name="Followed Hyperlink 2" xfId="8177"/>
    <cellStyle name="Followed Hyperlink 2 2" xfId="8178"/>
    <cellStyle name="Followed Hyperlink 2 2 2" xfId="8179"/>
    <cellStyle name="Followed Hyperlink 2 2 3" xfId="8180"/>
    <cellStyle name="Followed Hyperlink 2 3" xfId="8181"/>
    <cellStyle name="Followed Hyperlink 2 4" xfId="8182"/>
    <cellStyle name="Followed Hyperlink 3" xfId="8183"/>
    <cellStyle name="Followed Hyperlink 3 2" xfId="8184"/>
    <cellStyle name="Followed Hyperlink 3 2 2" xfId="8185"/>
    <cellStyle name="Followed Hyperlink 3 2 3" xfId="8186"/>
    <cellStyle name="Followed Hyperlink 3 3" xfId="8187"/>
    <cellStyle name="Followed Hyperlink 3 4" xfId="8188"/>
    <cellStyle name="Good 1" xfId="3286"/>
    <cellStyle name="Good 10" xfId="3287"/>
    <cellStyle name="Good 11" xfId="3288"/>
    <cellStyle name="Good 12" xfId="3289"/>
    <cellStyle name="Good 12 2" xfId="3290"/>
    <cellStyle name="Good 12 3" xfId="3291"/>
    <cellStyle name="Good 12 4" xfId="3292"/>
    <cellStyle name="Good 12 5" xfId="3293"/>
    <cellStyle name="Good 12 6" xfId="3294"/>
    <cellStyle name="Good 12 7" xfId="3295"/>
    <cellStyle name="Good 12 8" xfId="3296"/>
    <cellStyle name="Good 12 9" xfId="3297"/>
    <cellStyle name="Good 13" xfId="3298"/>
    <cellStyle name="Good 14" xfId="3299"/>
    <cellStyle name="Good 14 2" xfId="8189"/>
    <cellStyle name="Good 14 2 2" xfId="8190"/>
    <cellStyle name="Good 15" xfId="3300"/>
    <cellStyle name="Good 15 2" xfId="3301"/>
    <cellStyle name="Good 15 2 2" xfId="8191"/>
    <cellStyle name="Good 16" xfId="3302"/>
    <cellStyle name="Good 16 2" xfId="3303"/>
    <cellStyle name="Good 17" xfId="3304"/>
    <cellStyle name="Good 18" xfId="3305"/>
    <cellStyle name="Good 19" xfId="3306"/>
    <cellStyle name="Good 2" xfId="3307"/>
    <cellStyle name="Good 2 2" xfId="3308"/>
    <cellStyle name="Good 2 2 2" xfId="3309"/>
    <cellStyle name="Good 2 2 3" xfId="3310"/>
    <cellStyle name="Good 2 2 4" xfId="3311"/>
    <cellStyle name="Good 2 3" xfId="3312"/>
    <cellStyle name="Good 2 4" xfId="3313"/>
    <cellStyle name="Good 2 5" xfId="3314"/>
    <cellStyle name="Good 2 6" xfId="3315"/>
    <cellStyle name="Good 2 7" xfId="3316"/>
    <cellStyle name="Good 2 8" xfId="3317"/>
    <cellStyle name="Good 2 9" xfId="3318"/>
    <cellStyle name="Good 20" xfId="3319"/>
    <cellStyle name="Good 21" xfId="3320"/>
    <cellStyle name="Good 22" xfId="3321"/>
    <cellStyle name="Good 23" xfId="3322"/>
    <cellStyle name="Good 24" xfId="3323"/>
    <cellStyle name="Good 25" xfId="3324"/>
    <cellStyle name="Good 26" xfId="3325"/>
    <cellStyle name="Good 27" xfId="3326"/>
    <cellStyle name="Good 28" xfId="3327"/>
    <cellStyle name="Good 29" xfId="3328"/>
    <cellStyle name="Good 3" xfId="3329"/>
    <cellStyle name="Good 3 2" xfId="3330"/>
    <cellStyle name="Good 3 3" xfId="3331"/>
    <cellStyle name="Good 3 4" xfId="3332"/>
    <cellStyle name="Good 4" xfId="3333"/>
    <cellStyle name="Good 4 2" xfId="3334"/>
    <cellStyle name="Good 4 3" xfId="3335"/>
    <cellStyle name="Good 4 4" xfId="3336"/>
    <cellStyle name="Good 5" xfId="3337"/>
    <cellStyle name="Good 6" xfId="3338"/>
    <cellStyle name="Good 7" xfId="3339"/>
    <cellStyle name="Good 8" xfId="3340"/>
    <cellStyle name="Good 9" xfId="3341"/>
    <cellStyle name="Grey" xfId="3342"/>
    <cellStyle name="Grey 10" xfId="3343"/>
    <cellStyle name="Grey 11" xfId="3344"/>
    <cellStyle name="Grey 12" xfId="3345"/>
    <cellStyle name="Grey 13" xfId="3346"/>
    <cellStyle name="Grey 13 2" xfId="3347"/>
    <cellStyle name="Grey 13 3" xfId="3348"/>
    <cellStyle name="Grey 13 4" xfId="3349"/>
    <cellStyle name="Grey 14" xfId="3350"/>
    <cellStyle name="Grey 15" xfId="3351"/>
    <cellStyle name="Grey 16" xfId="3352"/>
    <cellStyle name="Grey 2" xfId="3353"/>
    <cellStyle name="Grey 2 2" xfId="3354"/>
    <cellStyle name="Grey 2 2 2" xfId="3355"/>
    <cellStyle name="Grey 2 2 3" xfId="3356"/>
    <cellStyle name="Grey 2 3" xfId="3357"/>
    <cellStyle name="Grey 3" xfId="3358"/>
    <cellStyle name="Grey 4" xfId="3359"/>
    <cellStyle name="Grey 5" xfId="3360"/>
    <cellStyle name="Grey 6" xfId="3361"/>
    <cellStyle name="Grey 7" xfId="3362"/>
    <cellStyle name="Grey 8" xfId="3363"/>
    <cellStyle name="Grey 9" xfId="3364"/>
    <cellStyle name="Header1" xfId="3365"/>
    <cellStyle name="Header1 10" xfId="3366"/>
    <cellStyle name="Header1 11" xfId="3367"/>
    <cellStyle name="Header1 12" xfId="3368"/>
    <cellStyle name="Header1 13" xfId="3369"/>
    <cellStyle name="Header1 13 2" xfId="3370"/>
    <cellStyle name="Header1 13 3" xfId="3371"/>
    <cellStyle name="Header1 13 4" xfId="3372"/>
    <cellStyle name="Header1 14" xfId="3373"/>
    <cellStyle name="Header1 15" xfId="3374"/>
    <cellStyle name="Header1 16" xfId="3375"/>
    <cellStyle name="Header1 2" xfId="3376"/>
    <cellStyle name="Header1 2 2" xfId="3377"/>
    <cellStyle name="Header1 2 2 2" xfId="3378"/>
    <cellStyle name="Header1 2 2 3" xfId="3379"/>
    <cellStyle name="Header1 2 3" xfId="3380"/>
    <cellStyle name="Header1 3" xfId="3381"/>
    <cellStyle name="Header1 4" xfId="3382"/>
    <cellStyle name="Header1 5" xfId="3383"/>
    <cellStyle name="Header1 6" xfId="3384"/>
    <cellStyle name="Header1 7" xfId="3385"/>
    <cellStyle name="Header1 8" xfId="3386"/>
    <cellStyle name="Header1 9" xfId="3387"/>
    <cellStyle name="Header2" xfId="3388"/>
    <cellStyle name="Header2 10" xfId="3389"/>
    <cellStyle name="Header2 10 2" xfId="3390"/>
    <cellStyle name="Header2 10 3" xfId="3391"/>
    <cellStyle name="Header2 11" xfId="3392"/>
    <cellStyle name="Header2 11 2" xfId="3393"/>
    <cellStyle name="Header2 11 3" xfId="3394"/>
    <cellStyle name="Header2 12" xfId="3395"/>
    <cellStyle name="Header2 12 2" xfId="3396"/>
    <cellStyle name="Header2 12 3" xfId="3397"/>
    <cellStyle name="Header2 13" xfId="3398"/>
    <cellStyle name="Header2 14" xfId="3399"/>
    <cellStyle name="Header2 15" xfId="3400"/>
    <cellStyle name="Header2 16" xfId="3401"/>
    <cellStyle name="Header2 17" xfId="3402"/>
    <cellStyle name="Header2 2" xfId="3403"/>
    <cellStyle name="Header2 2 2" xfId="3404"/>
    <cellStyle name="Header2 2 3" xfId="3405"/>
    <cellStyle name="Header2 3" xfId="3406"/>
    <cellStyle name="Header2 3 2" xfId="3407"/>
    <cellStyle name="Header2 3 2 2" xfId="3408"/>
    <cellStyle name="Header2 3 2 2 2" xfId="3409"/>
    <cellStyle name="Header2 3 2 2 3" xfId="3410"/>
    <cellStyle name="Header2 3 2 3" xfId="3411"/>
    <cellStyle name="Header2 3 2 3 2" xfId="3412"/>
    <cellStyle name="Header2 3 2 3 3" xfId="3413"/>
    <cellStyle name="Header2 3 2 4" xfId="3414"/>
    <cellStyle name="Header2 3 2 5" xfId="3415"/>
    <cellStyle name="Header2 3 3" xfId="3416"/>
    <cellStyle name="Header2 3 3 2" xfId="3417"/>
    <cellStyle name="Header2 3 3 3" xfId="3418"/>
    <cellStyle name="Header2 3 4" xfId="3419"/>
    <cellStyle name="Header2 3 5" xfId="3420"/>
    <cellStyle name="Header2 4" xfId="3421"/>
    <cellStyle name="Header2 4 2" xfId="3422"/>
    <cellStyle name="Header2 4 3" xfId="3423"/>
    <cellStyle name="Header2 5" xfId="3424"/>
    <cellStyle name="Header2 5 2" xfId="3425"/>
    <cellStyle name="Header2 5 3" xfId="3426"/>
    <cellStyle name="Header2 6" xfId="3427"/>
    <cellStyle name="Header2 6 2" xfId="3428"/>
    <cellStyle name="Header2 6 3" xfId="3429"/>
    <cellStyle name="Header2 7" xfId="3430"/>
    <cellStyle name="Header2 7 2" xfId="3431"/>
    <cellStyle name="Header2 7 3" xfId="3432"/>
    <cellStyle name="Header2 8" xfId="3433"/>
    <cellStyle name="Header2 8 2" xfId="3434"/>
    <cellStyle name="Header2 8 3" xfId="3435"/>
    <cellStyle name="Header2 9" xfId="3436"/>
    <cellStyle name="Header2 9 2" xfId="3437"/>
    <cellStyle name="Header2 9 3" xfId="3438"/>
    <cellStyle name="headerStyle" xfId="3439"/>
    <cellStyle name="Heading" xfId="3440"/>
    <cellStyle name="Heading 1 1" xfId="3441"/>
    <cellStyle name="Heading 1 10" xfId="3442"/>
    <cellStyle name="Heading 1 11" xfId="3443"/>
    <cellStyle name="Heading 1 12" xfId="3444"/>
    <cellStyle name="Heading 1 12 2" xfId="3445"/>
    <cellStyle name="Heading 1 12 3" xfId="3446"/>
    <cellStyle name="Heading 1 12 4" xfId="3447"/>
    <cellStyle name="Heading 1 12 5" xfId="3448"/>
    <cellStyle name="Heading 1 12 6" xfId="3449"/>
    <cellStyle name="Heading 1 12 7" xfId="3450"/>
    <cellStyle name="Heading 1 12 8" xfId="3451"/>
    <cellStyle name="Heading 1 12 9" xfId="3452"/>
    <cellStyle name="Heading 1 13" xfId="3453"/>
    <cellStyle name="Heading 1 14" xfId="3454"/>
    <cellStyle name="Heading 1 15" xfId="3455"/>
    <cellStyle name="Heading 1 15 2" xfId="3456"/>
    <cellStyle name="Heading 1 15 2 2" xfId="8192"/>
    <cellStyle name="Heading 1 16" xfId="3457"/>
    <cellStyle name="Heading 1 16 2" xfId="3458"/>
    <cellStyle name="Heading 1 17" xfId="3459"/>
    <cellStyle name="Heading 1 17 2" xfId="8193"/>
    <cellStyle name="Heading 1 18" xfId="3460"/>
    <cellStyle name="Heading 1 19" xfId="3461"/>
    <cellStyle name="Heading 1 2" xfId="3462"/>
    <cellStyle name="Heading 1 2 2" xfId="3463"/>
    <cellStyle name="Heading 1 2 2 2" xfId="3464"/>
    <cellStyle name="Heading 1 2 2 3" xfId="3465"/>
    <cellStyle name="Heading 1 2 2 4" xfId="3466"/>
    <cellStyle name="Heading 1 2 3" xfId="3467"/>
    <cellStyle name="Heading 1 2 4" xfId="3468"/>
    <cellStyle name="Heading 1 2 5" xfId="3469"/>
    <cellStyle name="Heading 1 2 6" xfId="3470"/>
    <cellStyle name="Heading 1 2 7" xfId="3471"/>
    <cellStyle name="Heading 1 2 8" xfId="3472"/>
    <cellStyle name="Heading 1 2 9" xfId="3473"/>
    <cellStyle name="Heading 1 20" xfId="3474"/>
    <cellStyle name="Heading 1 21" xfId="3475"/>
    <cellStyle name="Heading 1 22" xfId="3476"/>
    <cellStyle name="Heading 1 23" xfId="3477"/>
    <cellStyle name="Heading 1 24" xfId="3478"/>
    <cellStyle name="Heading 1 25" xfId="3479"/>
    <cellStyle name="Heading 1 26" xfId="3480"/>
    <cellStyle name="Heading 1 27" xfId="3481"/>
    <cellStyle name="Heading 1 28" xfId="3482"/>
    <cellStyle name="Heading 1 29" xfId="3483"/>
    <cellStyle name="Heading 1 3" xfId="3484"/>
    <cellStyle name="Heading 1 3 2" xfId="3485"/>
    <cellStyle name="Heading 1 3 3" xfId="3486"/>
    <cellStyle name="Heading 1 3 4" xfId="3487"/>
    <cellStyle name="Heading 1 4" xfId="3488"/>
    <cellStyle name="Heading 1 4 2" xfId="3489"/>
    <cellStyle name="Heading 1 4 3" xfId="3490"/>
    <cellStyle name="Heading 1 4 4" xfId="3491"/>
    <cellStyle name="Heading 1 5" xfId="3492"/>
    <cellStyle name="Heading 1 6" xfId="3493"/>
    <cellStyle name="Heading 1 7" xfId="3494"/>
    <cellStyle name="Heading 1 8" xfId="3495"/>
    <cellStyle name="Heading 1 9" xfId="3496"/>
    <cellStyle name="Heading 2 1" xfId="3497"/>
    <cellStyle name="Heading 2 10" xfId="3498"/>
    <cellStyle name="Heading 2 11" xfId="3499"/>
    <cellStyle name="Heading 2 12" xfId="3500"/>
    <cellStyle name="Heading 2 12 2" xfId="3501"/>
    <cellStyle name="Heading 2 12 3" xfId="3502"/>
    <cellStyle name="Heading 2 12 4" xfId="3503"/>
    <cellStyle name="Heading 2 12 5" xfId="3504"/>
    <cellStyle name="Heading 2 12 6" xfId="3505"/>
    <cellStyle name="Heading 2 12 7" xfId="3506"/>
    <cellStyle name="Heading 2 12 8" xfId="3507"/>
    <cellStyle name="Heading 2 12 9" xfId="3508"/>
    <cellStyle name="Heading 2 13" xfId="3509"/>
    <cellStyle name="Heading 2 14" xfId="3510"/>
    <cellStyle name="Heading 2 15" xfId="3511"/>
    <cellStyle name="Heading 2 15 2" xfId="3512"/>
    <cellStyle name="Heading 2 15 2 2" xfId="8194"/>
    <cellStyle name="Heading 2 16" xfId="3513"/>
    <cellStyle name="Heading 2 16 2" xfId="3514"/>
    <cellStyle name="Heading 2 17" xfId="3515"/>
    <cellStyle name="Heading 2 18" xfId="3516"/>
    <cellStyle name="Heading 2 19" xfId="3517"/>
    <cellStyle name="Heading 2 2" xfId="3518"/>
    <cellStyle name="Heading 2 2 2" xfId="3519"/>
    <cellStyle name="Heading 2 2 2 2" xfId="3520"/>
    <cellStyle name="Heading 2 2 2 3" xfId="3521"/>
    <cellStyle name="Heading 2 2 2 4" xfId="3522"/>
    <cellStyle name="Heading 2 2 3" xfId="3523"/>
    <cellStyle name="Heading 2 2 4" xfId="3524"/>
    <cellStyle name="Heading 2 2 5" xfId="3525"/>
    <cellStyle name="Heading 2 2 6" xfId="3526"/>
    <cellStyle name="Heading 2 2 7" xfId="3527"/>
    <cellStyle name="Heading 2 2 8" xfId="3528"/>
    <cellStyle name="Heading 2 2 9" xfId="3529"/>
    <cellStyle name="Heading 2 20" xfId="3530"/>
    <cellStyle name="Heading 2 21" xfId="3531"/>
    <cellStyle name="Heading 2 22" xfId="3532"/>
    <cellStyle name="Heading 2 23" xfId="3533"/>
    <cellStyle name="Heading 2 24" xfId="3534"/>
    <cellStyle name="Heading 2 25" xfId="3535"/>
    <cellStyle name="Heading 2 26" xfId="3536"/>
    <cellStyle name="Heading 2 27" xfId="3537"/>
    <cellStyle name="Heading 2 28" xfId="3538"/>
    <cellStyle name="Heading 2 29" xfId="3539"/>
    <cellStyle name="Heading 2 3" xfId="3540"/>
    <cellStyle name="Heading 2 3 2" xfId="3541"/>
    <cellStyle name="Heading 2 3 3" xfId="3542"/>
    <cellStyle name="Heading 2 3 4" xfId="3543"/>
    <cellStyle name="Heading 2 4" xfId="3544"/>
    <cellStyle name="Heading 2 4 2" xfId="3545"/>
    <cellStyle name="Heading 2 4 3" xfId="3546"/>
    <cellStyle name="Heading 2 4 4" xfId="3547"/>
    <cellStyle name="Heading 2 5" xfId="3548"/>
    <cellStyle name="Heading 2 6" xfId="3549"/>
    <cellStyle name="Heading 2 7" xfId="3550"/>
    <cellStyle name="Heading 2 8" xfId="3551"/>
    <cellStyle name="Heading 2 9" xfId="3552"/>
    <cellStyle name="Heading 3 1" xfId="3553"/>
    <cellStyle name="Heading 3 10" xfId="3554"/>
    <cellStyle name="Heading 3 11" xfId="3555"/>
    <cellStyle name="Heading 3 12" xfId="3556"/>
    <cellStyle name="Heading 3 12 2" xfId="3557"/>
    <cellStyle name="Heading 3 12 3" xfId="3558"/>
    <cellStyle name="Heading 3 12 4" xfId="3559"/>
    <cellStyle name="Heading 3 12 5" xfId="3560"/>
    <cellStyle name="Heading 3 12 6" xfId="3561"/>
    <cellStyle name="Heading 3 12 7" xfId="3562"/>
    <cellStyle name="Heading 3 12 8" xfId="3563"/>
    <cellStyle name="Heading 3 12 9" xfId="3564"/>
    <cellStyle name="Heading 3 13" xfId="3565"/>
    <cellStyle name="Heading 3 14" xfId="3566"/>
    <cellStyle name="Heading 3 15" xfId="3567"/>
    <cellStyle name="Heading 3 15 2" xfId="3568"/>
    <cellStyle name="Heading 3 15 2 2" xfId="8195"/>
    <cellStyle name="Heading 3 16" xfId="3569"/>
    <cellStyle name="Heading 3 16 2" xfId="3570"/>
    <cellStyle name="Heading 3 17" xfId="3571"/>
    <cellStyle name="Heading 3 18" xfId="3572"/>
    <cellStyle name="Heading 3 19" xfId="3573"/>
    <cellStyle name="Heading 3 2" xfId="3574"/>
    <cellStyle name="Heading 3 2 2" xfId="3575"/>
    <cellStyle name="Heading 3 2 2 2" xfId="3576"/>
    <cellStyle name="Heading 3 2 2 3" xfId="3577"/>
    <cellStyle name="Heading 3 2 2 4" xfId="3578"/>
    <cellStyle name="Heading 3 2 3" xfId="3579"/>
    <cellStyle name="Heading 3 2 4" xfId="3580"/>
    <cellStyle name="Heading 3 2 5" xfId="3581"/>
    <cellStyle name="Heading 3 2 6" xfId="3582"/>
    <cellStyle name="Heading 3 2 7" xfId="3583"/>
    <cellStyle name="Heading 3 2 8" xfId="3584"/>
    <cellStyle name="Heading 3 2 9" xfId="3585"/>
    <cellStyle name="Heading 3 20" xfId="3586"/>
    <cellStyle name="Heading 3 21" xfId="3587"/>
    <cellStyle name="Heading 3 22" xfId="3588"/>
    <cellStyle name="Heading 3 23" xfId="3589"/>
    <cellStyle name="Heading 3 24" xfId="3590"/>
    <cellStyle name="Heading 3 25" xfId="3591"/>
    <cellStyle name="Heading 3 26" xfId="3592"/>
    <cellStyle name="Heading 3 27" xfId="3593"/>
    <cellStyle name="Heading 3 28" xfId="3594"/>
    <cellStyle name="Heading 3 29" xfId="3595"/>
    <cellStyle name="Heading 3 3" xfId="3596"/>
    <cellStyle name="Heading 3 3 2" xfId="3597"/>
    <cellStyle name="Heading 3 3 3" xfId="3598"/>
    <cellStyle name="Heading 3 3 4" xfId="3599"/>
    <cellStyle name="Heading 3 4" xfId="3600"/>
    <cellStyle name="Heading 3 4 2" xfId="3601"/>
    <cellStyle name="Heading 3 4 3" xfId="3602"/>
    <cellStyle name="Heading 3 4 4" xfId="3603"/>
    <cellStyle name="Heading 3 5" xfId="3604"/>
    <cellStyle name="Heading 3 6" xfId="3605"/>
    <cellStyle name="Heading 3 7" xfId="3606"/>
    <cellStyle name="Heading 3 8" xfId="3607"/>
    <cellStyle name="Heading 3 9" xfId="3608"/>
    <cellStyle name="Heading 4 1" xfId="3609"/>
    <cellStyle name="Heading 4 10" xfId="3610"/>
    <cellStyle name="Heading 4 11" xfId="3611"/>
    <cellStyle name="Heading 4 12" xfId="3612"/>
    <cellStyle name="Heading 4 12 2" xfId="3613"/>
    <cellStyle name="Heading 4 12 3" xfId="3614"/>
    <cellStyle name="Heading 4 12 4" xfId="3615"/>
    <cellStyle name="Heading 4 12 5" xfId="3616"/>
    <cellStyle name="Heading 4 12 6" xfId="3617"/>
    <cellStyle name="Heading 4 12 7" xfId="3618"/>
    <cellStyle name="Heading 4 12 8" xfId="3619"/>
    <cellStyle name="Heading 4 12 9" xfId="3620"/>
    <cellStyle name="Heading 4 13" xfId="3621"/>
    <cellStyle name="Heading 4 14" xfId="3622"/>
    <cellStyle name="Heading 4 15" xfId="3623"/>
    <cellStyle name="Heading 4 15 2" xfId="3624"/>
    <cellStyle name="Heading 4 15 2 2" xfId="8196"/>
    <cellStyle name="Heading 4 16" xfId="3625"/>
    <cellStyle name="Heading 4 16 2" xfId="3626"/>
    <cellStyle name="Heading 4 17" xfId="3627"/>
    <cellStyle name="Heading 4 18" xfId="3628"/>
    <cellStyle name="Heading 4 19" xfId="3629"/>
    <cellStyle name="Heading 4 2" xfId="3630"/>
    <cellStyle name="Heading 4 2 2" xfId="3631"/>
    <cellStyle name="Heading 4 2 2 2" xfId="3632"/>
    <cellStyle name="Heading 4 2 2 3" xfId="3633"/>
    <cellStyle name="Heading 4 2 2 4" xfId="3634"/>
    <cellStyle name="Heading 4 2 3" xfId="3635"/>
    <cellStyle name="Heading 4 2 4" xfId="3636"/>
    <cellStyle name="Heading 4 2 5" xfId="3637"/>
    <cellStyle name="Heading 4 2 6" xfId="3638"/>
    <cellStyle name="Heading 4 2 7" xfId="3639"/>
    <cellStyle name="Heading 4 2 8" xfId="3640"/>
    <cellStyle name="Heading 4 2 9" xfId="3641"/>
    <cellStyle name="Heading 4 20" xfId="3642"/>
    <cellStyle name="Heading 4 21" xfId="3643"/>
    <cellStyle name="Heading 4 22" xfId="3644"/>
    <cellStyle name="Heading 4 23" xfId="3645"/>
    <cellStyle name="Heading 4 24" xfId="3646"/>
    <cellStyle name="Heading 4 25" xfId="3647"/>
    <cellStyle name="Heading 4 26" xfId="3648"/>
    <cellStyle name="Heading 4 27" xfId="3649"/>
    <cellStyle name="Heading 4 28" xfId="3650"/>
    <cellStyle name="Heading 4 29" xfId="3651"/>
    <cellStyle name="Heading 4 3" xfId="3652"/>
    <cellStyle name="Heading 4 3 2" xfId="3653"/>
    <cellStyle name="Heading 4 3 3" xfId="3654"/>
    <cellStyle name="Heading 4 3 4" xfId="3655"/>
    <cellStyle name="Heading 4 4" xfId="3656"/>
    <cellStyle name="Heading 4 4 2" xfId="3657"/>
    <cellStyle name="Heading 4 4 3" xfId="3658"/>
    <cellStyle name="Heading 4 4 4" xfId="3659"/>
    <cellStyle name="Heading 4 5" xfId="3660"/>
    <cellStyle name="Heading 4 6" xfId="3661"/>
    <cellStyle name="Heading 4 7" xfId="3662"/>
    <cellStyle name="Heading 4 8" xfId="3663"/>
    <cellStyle name="Heading 4 9" xfId="3664"/>
    <cellStyle name="Heading 5" xfId="8197"/>
    <cellStyle name="Heading 5 2" xfId="8198"/>
    <cellStyle name="Heading 5 3" xfId="8199"/>
    <cellStyle name="Heading1" xfId="3665"/>
    <cellStyle name="Heading1 1" xfId="3666"/>
    <cellStyle name="Heading1 1 2" xfId="8200"/>
    <cellStyle name="Heading1 2" xfId="8201"/>
    <cellStyle name="Heading1 2 2" xfId="8202"/>
    <cellStyle name="Heading1 3" xfId="8203"/>
    <cellStyle name="Heading1 3 2" xfId="8204"/>
    <cellStyle name="Heading1 4" xfId="8205"/>
    <cellStyle name="Hyperlink 2" xfId="3667"/>
    <cellStyle name="Hyperlink 2 2" xfId="8206"/>
    <cellStyle name="Hyperlink 2 2 2" xfId="8207"/>
    <cellStyle name="Hyperlink 2 2 3" xfId="8208"/>
    <cellStyle name="Hyperlink 2 3" xfId="8209"/>
    <cellStyle name="Hyperlink 2 4" xfId="8210"/>
    <cellStyle name="Hyperlink 3" xfId="3668"/>
    <cellStyle name="Hyperlink 3 2" xfId="8211"/>
    <cellStyle name="Hyperlink 3 2 2" xfId="8212"/>
    <cellStyle name="Hyperlink 3 2 3" xfId="8213"/>
    <cellStyle name="Hyperlink 3 3" xfId="8214"/>
    <cellStyle name="Hyperlink 3 4" xfId="8215"/>
    <cellStyle name="Input [yellow]" xfId="3669"/>
    <cellStyle name="Input [yellow] 10" xfId="3670"/>
    <cellStyle name="Input [yellow] 11" xfId="3671"/>
    <cellStyle name="Input [yellow] 12" xfId="3672"/>
    <cellStyle name="Input [yellow] 13" xfId="3673"/>
    <cellStyle name="Input [yellow] 13 2" xfId="3674"/>
    <cellStyle name="Input [yellow] 13 3" xfId="3675"/>
    <cellStyle name="Input [yellow] 13 4" xfId="3676"/>
    <cellStyle name="Input [yellow] 14" xfId="3677"/>
    <cellStyle name="Input [yellow] 15" xfId="3678"/>
    <cellStyle name="Input [yellow] 16" xfId="3679"/>
    <cellStyle name="Input [yellow] 2" xfId="3680"/>
    <cellStyle name="Input [yellow] 2 2" xfId="3681"/>
    <cellStyle name="Input [yellow] 2 2 2" xfId="3682"/>
    <cellStyle name="Input [yellow] 2 2 3" xfId="3683"/>
    <cellStyle name="Input [yellow] 2 2 4" xfId="3684"/>
    <cellStyle name="Input [yellow] 2 2 5" xfId="3685"/>
    <cellStyle name="Input [yellow] 2 3" xfId="3686"/>
    <cellStyle name="Input [yellow] 2 3 2" xfId="3687"/>
    <cellStyle name="Input [yellow] 2 3 3" xfId="3688"/>
    <cellStyle name="Input [yellow] 3" xfId="3689"/>
    <cellStyle name="Input [yellow] 4" xfId="3690"/>
    <cellStyle name="Input [yellow] 5" xfId="3691"/>
    <cellStyle name="Input [yellow] 6" xfId="3692"/>
    <cellStyle name="Input [yellow] 7" xfId="3693"/>
    <cellStyle name="Input [yellow] 8" xfId="3694"/>
    <cellStyle name="Input [yellow] 9" xfId="3695"/>
    <cellStyle name="Input 1" xfId="3696"/>
    <cellStyle name="Input 1 2" xfId="3697"/>
    <cellStyle name="Input 1 2 2" xfId="8216"/>
    <cellStyle name="Input 10" xfId="3698"/>
    <cellStyle name="Input 10 2" xfId="3699"/>
    <cellStyle name="Input 10 2 2" xfId="8217"/>
    <cellStyle name="Input 11" xfId="3700"/>
    <cellStyle name="Input 11 2" xfId="3701"/>
    <cellStyle name="Input 11 2 2" xfId="8218"/>
    <cellStyle name="Input 12" xfId="3702"/>
    <cellStyle name="Input 12 2" xfId="3703"/>
    <cellStyle name="Input 12 2 2" xfId="8219"/>
    <cellStyle name="Input 12 3" xfId="3704"/>
    <cellStyle name="Input 12 4" xfId="3705"/>
    <cellStyle name="Input 12 5" xfId="3706"/>
    <cellStyle name="Input 12 6" xfId="3707"/>
    <cellStyle name="Input 12 7" xfId="3708"/>
    <cellStyle name="Input 12 8" xfId="3709"/>
    <cellStyle name="Input 12 9" xfId="3710"/>
    <cellStyle name="Input 13" xfId="3711"/>
    <cellStyle name="Input 13 2" xfId="3712"/>
    <cellStyle name="Input 13 2 2" xfId="8220"/>
    <cellStyle name="Input 14" xfId="3713"/>
    <cellStyle name="Input 14 2" xfId="8221"/>
    <cellStyle name="Input 14 2 2" xfId="8222"/>
    <cellStyle name="Input 15" xfId="3714"/>
    <cellStyle name="Input 15 2" xfId="3715"/>
    <cellStyle name="Input 15 2 2" xfId="8223"/>
    <cellStyle name="Input 16" xfId="3716"/>
    <cellStyle name="Input 16 2" xfId="3717"/>
    <cellStyle name="Input 17" xfId="3718"/>
    <cellStyle name="Input 18" xfId="3719"/>
    <cellStyle name="Input 19" xfId="3720"/>
    <cellStyle name="Input 2" xfId="3721"/>
    <cellStyle name="Input 2 2" xfId="3722"/>
    <cellStyle name="Input 2 2 2" xfId="8224"/>
    <cellStyle name="Input 2 3" xfId="3723"/>
    <cellStyle name="Input 2 4" xfId="3724"/>
    <cellStyle name="Input 2 4 2" xfId="3725"/>
    <cellStyle name="Input 2 4 3" xfId="3726"/>
    <cellStyle name="Input 2 4 4" xfId="3727"/>
    <cellStyle name="Input 2 5" xfId="3728"/>
    <cellStyle name="Input 2 6" xfId="3729"/>
    <cellStyle name="Input 2 7" xfId="3730"/>
    <cellStyle name="Input 2 8" xfId="3731"/>
    <cellStyle name="Input 2 9" xfId="3732"/>
    <cellStyle name="Input 20" xfId="3733"/>
    <cellStyle name="Input 21" xfId="3734"/>
    <cellStyle name="Input 22" xfId="3735"/>
    <cellStyle name="Input 23" xfId="3736"/>
    <cellStyle name="Input 24" xfId="3737"/>
    <cellStyle name="Input 25" xfId="3738"/>
    <cellStyle name="Input 26" xfId="3739"/>
    <cellStyle name="Input 27" xfId="3740"/>
    <cellStyle name="Input 28" xfId="3741"/>
    <cellStyle name="Input 29" xfId="3742"/>
    <cellStyle name="Input 3" xfId="3743"/>
    <cellStyle name="Input 3 2" xfId="3744"/>
    <cellStyle name="Input 3 2 2" xfId="8225"/>
    <cellStyle name="Input 3 3" xfId="3745"/>
    <cellStyle name="Input 3 4" xfId="3746"/>
    <cellStyle name="Input 4" xfId="3747"/>
    <cellStyle name="Input 4 2" xfId="3748"/>
    <cellStyle name="Input 4 2 2" xfId="8226"/>
    <cellStyle name="Input 4 3" xfId="3749"/>
    <cellStyle name="Input 4 4" xfId="3750"/>
    <cellStyle name="Input 5" xfId="3751"/>
    <cellStyle name="Input 5 2" xfId="3752"/>
    <cellStyle name="Input 5 2 2" xfId="8227"/>
    <cellStyle name="Input 6" xfId="3753"/>
    <cellStyle name="Input 6 2" xfId="3754"/>
    <cellStyle name="Input 6 2 2" xfId="8228"/>
    <cellStyle name="Input 7" xfId="3755"/>
    <cellStyle name="Input 7 2" xfId="3756"/>
    <cellStyle name="Input 7 2 2" xfId="8229"/>
    <cellStyle name="Input 8" xfId="3757"/>
    <cellStyle name="Input 8 2" xfId="3758"/>
    <cellStyle name="Input 8 2 2" xfId="8230"/>
    <cellStyle name="Input 9" xfId="3759"/>
    <cellStyle name="Input 9 2" xfId="3760"/>
    <cellStyle name="Input 9 2 2" xfId="8231"/>
    <cellStyle name="Linked Cell 1" xfId="3761"/>
    <cellStyle name="Linked Cell 10" xfId="3762"/>
    <cellStyle name="Linked Cell 11" xfId="3763"/>
    <cellStyle name="Linked Cell 12" xfId="3764"/>
    <cellStyle name="Linked Cell 12 2" xfId="3765"/>
    <cellStyle name="Linked Cell 12 3" xfId="3766"/>
    <cellStyle name="Linked Cell 12 4" xfId="3767"/>
    <cellStyle name="Linked Cell 12 5" xfId="3768"/>
    <cellStyle name="Linked Cell 12 6" xfId="3769"/>
    <cellStyle name="Linked Cell 12 7" xfId="3770"/>
    <cellStyle name="Linked Cell 12 8" xfId="3771"/>
    <cellStyle name="Linked Cell 12 9" xfId="3772"/>
    <cellStyle name="Linked Cell 13" xfId="3773"/>
    <cellStyle name="Linked Cell 14" xfId="3774"/>
    <cellStyle name="Linked Cell 15" xfId="3775"/>
    <cellStyle name="Linked Cell 15 2" xfId="3776"/>
    <cellStyle name="Linked Cell 15 2 2" xfId="8232"/>
    <cellStyle name="Linked Cell 16" xfId="3777"/>
    <cellStyle name="Linked Cell 16 2" xfId="3778"/>
    <cellStyle name="Linked Cell 17" xfId="3779"/>
    <cellStyle name="Linked Cell 18" xfId="3780"/>
    <cellStyle name="Linked Cell 19" xfId="3781"/>
    <cellStyle name="Linked Cell 2" xfId="3782"/>
    <cellStyle name="Linked Cell 2 2" xfId="3783"/>
    <cellStyle name="Linked Cell 2 2 2" xfId="3784"/>
    <cellStyle name="Linked Cell 2 2 3" xfId="3785"/>
    <cellStyle name="Linked Cell 2 2 4" xfId="3786"/>
    <cellStyle name="Linked Cell 2 3" xfId="3787"/>
    <cellStyle name="Linked Cell 2 4" xfId="3788"/>
    <cellStyle name="Linked Cell 2 5" xfId="3789"/>
    <cellStyle name="Linked Cell 2 6" xfId="3790"/>
    <cellStyle name="Linked Cell 2 7" xfId="3791"/>
    <cellStyle name="Linked Cell 2 8" xfId="3792"/>
    <cellStyle name="Linked Cell 2 9" xfId="3793"/>
    <cellStyle name="Linked Cell 20" xfId="3794"/>
    <cellStyle name="Linked Cell 21" xfId="3795"/>
    <cellStyle name="Linked Cell 22" xfId="3796"/>
    <cellStyle name="Linked Cell 23" xfId="3797"/>
    <cellStyle name="Linked Cell 24" xfId="3798"/>
    <cellStyle name="Linked Cell 25" xfId="3799"/>
    <cellStyle name="Linked Cell 26" xfId="3800"/>
    <cellStyle name="Linked Cell 27" xfId="3801"/>
    <cellStyle name="Linked Cell 28" xfId="3802"/>
    <cellStyle name="Linked Cell 29" xfId="3803"/>
    <cellStyle name="Linked Cell 3" xfId="3804"/>
    <cellStyle name="Linked Cell 3 2" xfId="3805"/>
    <cellStyle name="Linked Cell 3 3" xfId="3806"/>
    <cellStyle name="Linked Cell 3 4" xfId="3807"/>
    <cellStyle name="Linked Cell 4" xfId="3808"/>
    <cellStyle name="Linked Cell 4 2" xfId="3809"/>
    <cellStyle name="Linked Cell 4 3" xfId="3810"/>
    <cellStyle name="Linked Cell 4 4" xfId="3811"/>
    <cellStyle name="Linked Cell 5" xfId="3812"/>
    <cellStyle name="Linked Cell 6" xfId="3813"/>
    <cellStyle name="Linked Cell 7" xfId="3814"/>
    <cellStyle name="Linked Cell 8" xfId="3815"/>
    <cellStyle name="Linked Cell 9" xfId="3816"/>
    <cellStyle name="Neutral 1" xfId="3817"/>
    <cellStyle name="Neutral 1 2" xfId="8233"/>
    <cellStyle name="Neutral 1 2 2" xfId="8234"/>
    <cellStyle name="Neutral 10" xfId="3818"/>
    <cellStyle name="Neutral 10 2" xfId="8235"/>
    <cellStyle name="Neutral 10 2 2" xfId="8236"/>
    <cellStyle name="Neutral 11" xfId="3819"/>
    <cellStyle name="Neutral 11 2" xfId="8237"/>
    <cellStyle name="Neutral 11 2 2" xfId="8238"/>
    <cellStyle name="Neutral 12" xfId="3820"/>
    <cellStyle name="Neutral 12 2" xfId="3821"/>
    <cellStyle name="Neutral 12 2 2" xfId="8239"/>
    <cellStyle name="Neutral 12 3" xfId="3822"/>
    <cellStyle name="Neutral 12 4" xfId="3823"/>
    <cellStyle name="Neutral 12 5" xfId="3824"/>
    <cellStyle name="Neutral 12 6" xfId="3825"/>
    <cellStyle name="Neutral 12 7" xfId="3826"/>
    <cellStyle name="Neutral 12 8" xfId="3827"/>
    <cellStyle name="Neutral 12 9" xfId="3828"/>
    <cellStyle name="Neutral 13" xfId="3829"/>
    <cellStyle name="Neutral 13 2" xfId="8240"/>
    <cellStyle name="Neutral 13 2 2" xfId="8241"/>
    <cellStyle name="Neutral 14" xfId="3830"/>
    <cellStyle name="Neutral 14 2" xfId="8242"/>
    <cellStyle name="Neutral 14 2 2" xfId="8243"/>
    <cellStyle name="Neutral 15" xfId="3831"/>
    <cellStyle name="Neutral 15 2" xfId="3832"/>
    <cellStyle name="Neutral 15 2 2" xfId="8244"/>
    <cellStyle name="Neutral 16" xfId="3833"/>
    <cellStyle name="Neutral 16 2" xfId="3834"/>
    <cellStyle name="Neutral 17" xfId="3835"/>
    <cellStyle name="Neutral 18" xfId="3836"/>
    <cellStyle name="Neutral 19" xfId="3837"/>
    <cellStyle name="Neutral 2" xfId="3838"/>
    <cellStyle name="Neutral 2 2" xfId="3839"/>
    <cellStyle name="Neutral 2 2 2" xfId="3840"/>
    <cellStyle name="Neutral 2 2 3" xfId="3841"/>
    <cellStyle name="Neutral 2 2 4" xfId="3842"/>
    <cellStyle name="Neutral 2 3" xfId="3843"/>
    <cellStyle name="Neutral 2 4" xfId="3844"/>
    <cellStyle name="Neutral 2 5" xfId="3845"/>
    <cellStyle name="Neutral 2 6" xfId="3846"/>
    <cellStyle name="Neutral 2 7" xfId="3847"/>
    <cellStyle name="Neutral 2 8" xfId="3848"/>
    <cellStyle name="Neutral 2 9" xfId="3849"/>
    <cellStyle name="Neutral 20" xfId="3850"/>
    <cellStyle name="Neutral 21" xfId="3851"/>
    <cellStyle name="Neutral 22" xfId="3852"/>
    <cellStyle name="Neutral 23" xfId="3853"/>
    <cellStyle name="Neutral 24" xfId="3854"/>
    <cellStyle name="Neutral 25" xfId="3855"/>
    <cellStyle name="Neutral 26" xfId="3856"/>
    <cellStyle name="Neutral 27" xfId="3857"/>
    <cellStyle name="Neutral 28" xfId="3858"/>
    <cellStyle name="Neutral 29" xfId="3859"/>
    <cellStyle name="Neutral 3" xfId="3860"/>
    <cellStyle name="Neutral 3 2" xfId="3861"/>
    <cellStyle name="Neutral 3 2 2" xfId="8245"/>
    <cellStyle name="Neutral 3 3" xfId="3862"/>
    <cellStyle name="Neutral 3 4" xfId="3863"/>
    <cellStyle name="Neutral 4" xfId="3864"/>
    <cellStyle name="Neutral 4 2" xfId="3865"/>
    <cellStyle name="Neutral 4 2 2" xfId="8246"/>
    <cellStyle name="Neutral 4 3" xfId="3866"/>
    <cellStyle name="Neutral 4 4" xfId="3867"/>
    <cellStyle name="Neutral 5" xfId="3868"/>
    <cellStyle name="Neutral 5 2" xfId="8247"/>
    <cellStyle name="Neutral 5 2 2" xfId="8248"/>
    <cellStyle name="Neutral 6" xfId="3869"/>
    <cellStyle name="Neutral 6 2" xfId="8249"/>
    <cellStyle name="Neutral 6 2 2" xfId="8250"/>
    <cellStyle name="Neutral 7" xfId="3870"/>
    <cellStyle name="Neutral 7 2" xfId="8251"/>
    <cellStyle name="Neutral 7 2 2" xfId="8252"/>
    <cellStyle name="Neutral 8" xfId="3871"/>
    <cellStyle name="Neutral 8 2" xfId="8253"/>
    <cellStyle name="Neutral 8 2 2" xfId="8254"/>
    <cellStyle name="Neutral 9" xfId="3872"/>
    <cellStyle name="Neutral 9 2" xfId="8255"/>
    <cellStyle name="Neutral 9 2 2" xfId="8256"/>
    <cellStyle name="no dec" xfId="3873"/>
    <cellStyle name="no dec 2" xfId="8257"/>
    <cellStyle name="Normal" xfId="0" builtinId="0"/>
    <cellStyle name="Normal - Style1" xfId="3874"/>
    <cellStyle name="Normal - Style1 10" xfId="3875"/>
    <cellStyle name="Normal - Style1 11" xfId="3876"/>
    <cellStyle name="Normal - Style1 12" xfId="3877"/>
    <cellStyle name="Normal - Style1 13" xfId="3878"/>
    <cellStyle name="Normal - Style1 13 2" xfId="3879"/>
    <cellStyle name="Normal - Style1 13 3" xfId="3880"/>
    <cellStyle name="Normal - Style1 13 4" xfId="3881"/>
    <cellStyle name="Normal - Style1 14" xfId="3882"/>
    <cellStyle name="Normal - Style1 15" xfId="3883"/>
    <cellStyle name="Normal - Style1 16" xfId="3884"/>
    <cellStyle name="Normal - Style1 2" xfId="3885"/>
    <cellStyle name="Normal - Style1 2 2" xfId="3886"/>
    <cellStyle name="Normal - Style1 2 2 2" xfId="3887"/>
    <cellStyle name="Normal - Style1 2 2 3" xfId="3888"/>
    <cellStyle name="Normal - Style1 2 3" xfId="3889"/>
    <cellStyle name="Normal - Style1 3" xfId="3890"/>
    <cellStyle name="Normal - Style1 4" xfId="3891"/>
    <cellStyle name="Normal - Style1 5" xfId="3892"/>
    <cellStyle name="Normal - Style1 6" xfId="3893"/>
    <cellStyle name="Normal - Style1 7" xfId="3894"/>
    <cellStyle name="Normal - Style1 8" xfId="3895"/>
    <cellStyle name="Normal - Style1 9" xfId="3896"/>
    <cellStyle name="Normal 10" xfId="3897"/>
    <cellStyle name="Normal 10 10" xfId="3898"/>
    <cellStyle name="Normal 10 10 2" xfId="12381"/>
    <cellStyle name="Normal 10 10 2 2" xfId="12386"/>
    <cellStyle name="Normal 10 11" xfId="3899"/>
    <cellStyle name="Normal 10 12" xfId="8258"/>
    <cellStyle name="Normal 10 13" xfId="8259"/>
    <cellStyle name="Normal 10 2" xfId="3900"/>
    <cellStyle name="Normal 10 2 10" xfId="8260"/>
    <cellStyle name="Normal 10 2 11" xfId="8261"/>
    <cellStyle name="Normal 10 2 2" xfId="3901"/>
    <cellStyle name="Normal 10 2 2 2" xfId="8262"/>
    <cellStyle name="Normal 10 2 2 2 2" xfId="8263"/>
    <cellStyle name="Normal 10 2 2 2 2 2" xfId="8264"/>
    <cellStyle name="Normal 10 2 2 2 2 2 2" xfId="8265"/>
    <cellStyle name="Normal 10 2 2 2 2 2 2 2" xfId="8266"/>
    <cellStyle name="Normal 10 2 2 2 2 2 2 2 2" xfId="8267"/>
    <cellStyle name="Normal 10 2 2 2 2 2 2 2 2 2" xfId="8268"/>
    <cellStyle name="Normal 10 2 2 2 2 2 2 2 3" xfId="8269"/>
    <cellStyle name="Normal 10 2 2 2 2 2 2 3" xfId="8270"/>
    <cellStyle name="Normal 10 2 2 2 2 2 2 3 2" xfId="8271"/>
    <cellStyle name="Normal 10 2 2 2 2 2 2 4" xfId="8272"/>
    <cellStyle name="Normal 10 2 2 2 2 2 3" xfId="8273"/>
    <cellStyle name="Normal 10 2 2 2 2 2 3 2" xfId="8274"/>
    <cellStyle name="Normal 10 2 2 2 2 2 3 2 2" xfId="8275"/>
    <cellStyle name="Normal 10 2 2 2 2 2 3 3" xfId="8276"/>
    <cellStyle name="Normal 10 2 2 2 2 2 4" xfId="8277"/>
    <cellStyle name="Normal 10 2 2 2 2 2 4 2" xfId="8278"/>
    <cellStyle name="Normal 10 2 2 2 2 2 5" xfId="8279"/>
    <cellStyle name="Normal 10 2 2 2 2 3" xfId="8280"/>
    <cellStyle name="Normal 10 2 2 2 2 3 2" xfId="8281"/>
    <cellStyle name="Normal 10 2 2 2 2 3 2 2" xfId="8282"/>
    <cellStyle name="Normal 10 2 2 2 2 3 2 2 2" xfId="8283"/>
    <cellStyle name="Normal 10 2 2 2 2 3 2 3" xfId="8284"/>
    <cellStyle name="Normal 10 2 2 2 2 3 3" xfId="8285"/>
    <cellStyle name="Normal 10 2 2 2 2 3 3 2" xfId="8286"/>
    <cellStyle name="Normal 10 2 2 2 2 3 4" xfId="8287"/>
    <cellStyle name="Normal 10 2 2 2 2 4" xfId="8288"/>
    <cellStyle name="Normal 10 2 2 2 2 4 2" xfId="8289"/>
    <cellStyle name="Normal 10 2 2 2 2 4 2 2" xfId="8290"/>
    <cellStyle name="Normal 10 2 2 2 2 4 3" xfId="8291"/>
    <cellStyle name="Normal 10 2 2 2 2 5" xfId="8292"/>
    <cellStyle name="Normal 10 2 2 2 2 5 2" xfId="8293"/>
    <cellStyle name="Normal 10 2 2 2 2 6" xfId="8294"/>
    <cellStyle name="Normal 10 2 2 2 3" xfId="8295"/>
    <cellStyle name="Normal 10 2 2 2 3 2" xfId="8296"/>
    <cellStyle name="Normal 10 2 2 2 3 2 2" xfId="8297"/>
    <cellStyle name="Normal 10 2 2 2 3 2 2 2" xfId="8298"/>
    <cellStyle name="Normal 10 2 2 2 3 2 2 2 2" xfId="8299"/>
    <cellStyle name="Normal 10 2 2 2 3 2 2 3" xfId="8300"/>
    <cellStyle name="Normal 10 2 2 2 3 2 3" xfId="8301"/>
    <cellStyle name="Normal 10 2 2 2 3 2 3 2" xfId="8302"/>
    <cellStyle name="Normal 10 2 2 2 3 2 4" xfId="8303"/>
    <cellStyle name="Normal 10 2 2 2 3 3" xfId="8304"/>
    <cellStyle name="Normal 10 2 2 2 3 3 2" xfId="8305"/>
    <cellStyle name="Normal 10 2 2 2 3 3 2 2" xfId="8306"/>
    <cellStyle name="Normal 10 2 2 2 3 3 3" xfId="8307"/>
    <cellStyle name="Normal 10 2 2 2 3 4" xfId="8308"/>
    <cellStyle name="Normal 10 2 2 2 3 4 2" xfId="8309"/>
    <cellStyle name="Normal 10 2 2 2 3 5" xfId="8310"/>
    <cellStyle name="Normal 10 2 2 2 4" xfId="8311"/>
    <cellStyle name="Normal 10 2 2 2 4 2" xfId="8312"/>
    <cellStyle name="Normal 10 2 2 2 4 2 2" xfId="8313"/>
    <cellStyle name="Normal 10 2 2 2 4 2 2 2" xfId="8314"/>
    <cellStyle name="Normal 10 2 2 2 4 2 3" xfId="8315"/>
    <cellStyle name="Normal 10 2 2 2 4 3" xfId="8316"/>
    <cellStyle name="Normal 10 2 2 2 4 3 2" xfId="8317"/>
    <cellStyle name="Normal 10 2 2 2 4 4" xfId="8318"/>
    <cellStyle name="Normal 10 2 2 2 5" xfId="8319"/>
    <cellStyle name="Normal 10 2 2 2 5 2" xfId="8320"/>
    <cellStyle name="Normal 10 2 2 2 5 2 2" xfId="8321"/>
    <cellStyle name="Normal 10 2 2 2 5 3" xfId="8322"/>
    <cellStyle name="Normal 10 2 2 2 6" xfId="8323"/>
    <cellStyle name="Normal 10 2 2 2 6 2" xfId="8324"/>
    <cellStyle name="Normal 10 2 2 2 7" xfId="8325"/>
    <cellStyle name="Normal 10 2 2 3" xfId="8326"/>
    <cellStyle name="Normal 10 2 2 3 2" xfId="8327"/>
    <cellStyle name="Normal 10 2 2 3 2 2" xfId="8328"/>
    <cellStyle name="Normal 10 2 2 3 2 2 2" xfId="8329"/>
    <cellStyle name="Normal 10 2 2 3 2 2 2 2" xfId="8330"/>
    <cellStyle name="Normal 10 2 2 3 2 2 2 2 2" xfId="8331"/>
    <cellStyle name="Normal 10 2 2 3 2 2 2 3" xfId="8332"/>
    <cellStyle name="Normal 10 2 2 3 2 2 3" xfId="8333"/>
    <cellStyle name="Normal 10 2 2 3 2 2 3 2" xfId="8334"/>
    <cellStyle name="Normal 10 2 2 3 2 2 4" xfId="8335"/>
    <cellStyle name="Normal 10 2 2 3 2 3" xfId="8336"/>
    <cellStyle name="Normal 10 2 2 3 2 3 2" xfId="8337"/>
    <cellStyle name="Normal 10 2 2 3 2 3 2 2" xfId="8338"/>
    <cellStyle name="Normal 10 2 2 3 2 3 3" xfId="8339"/>
    <cellStyle name="Normal 10 2 2 3 2 4" xfId="8340"/>
    <cellStyle name="Normal 10 2 2 3 2 4 2" xfId="8341"/>
    <cellStyle name="Normal 10 2 2 3 2 5" xfId="8342"/>
    <cellStyle name="Normal 10 2 2 3 3" xfId="8343"/>
    <cellStyle name="Normal 10 2 2 3 3 2" xfId="8344"/>
    <cellStyle name="Normal 10 2 2 3 3 2 2" xfId="8345"/>
    <cellStyle name="Normal 10 2 2 3 3 2 2 2" xfId="8346"/>
    <cellStyle name="Normal 10 2 2 3 3 2 3" xfId="8347"/>
    <cellStyle name="Normal 10 2 2 3 3 3" xfId="8348"/>
    <cellStyle name="Normal 10 2 2 3 3 3 2" xfId="8349"/>
    <cellStyle name="Normal 10 2 2 3 3 4" xfId="8350"/>
    <cellStyle name="Normal 10 2 2 3 4" xfId="8351"/>
    <cellStyle name="Normal 10 2 2 3 4 2" xfId="8352"/>
    <cellStyle name="Normal 10 2 2 3 4 2 2" xfId="8353"/>
    <cellStyle name="Normal 10 2 2 3 4 3" xfId="8354"/>
    <cellStyle name="Normal 10 2 2 3 5" xfId="8355"/>
    <cellStyle name="Normal 10 2 2 3 5 2" xfId="8356"/>
    <cellStyle name="Normal 10 2 2 3 6" xfId="8357"/>
    <cellStyle name="Normal 10 2 2 4" xfId="8358"/>
    <cellStyle name="Normal 10 2 2 4 2" xfId="8359"/>
    <cellStyle name="Normal 10 2 2 4 2 2" xfId="8360"/>
    <cellStyle name="Normal 10 2 2 4 2 2 2" xfId="8361"/>
    <cellStyle name="Normal 10 2 2 4 2 2 2 2" xfId="8362"/>
    <cellStyle name="Normal 10 2 2 4 2 2 3" xfId="8363"/>
    <cellStyle name="Normal 10 2 2 4 2 3" xfId="8364"/>
    <cellStyle name="Normal 10 2 2 4 2 3 2" xfId="8365"/>
    <cellStyle name="Normal 10 2 2 4 2 4" xfId="8366"/>
    <cellStyle name="Normal 10 2 2 4 3" xfId="8367"/>
    <cellStyle name="Normal 10 2 2 4 3 2" xfId="8368"/>
    <cellStyle name="Normal 10 2 2 4 3 2 2" xfId="8369"/>
    <cellStyle name="Normal 10 2 2 4 3 3" xfId="8370"/>
    <cellStyle name="Normal 10 2 2 4 4" xfId="8371"/>
    <cellStyle name="Normal 10 2 2 4 4 2" xfId="8372"/>
    <cellStyle name="Normal 10 2 2 4 5" xfId="8373"/>
    <cellStyle name="Normal 10 2 2 5" xfId="8374"/>
    <cellStyle name="Normal 10 2 2 5 2" xfId="8375"/>
    <cellStyle name="Normal 10 2 2 5 2 2" xfId="8376"/>
    <cellStyle name="Normal 10 2 2 5 2 2 2" xfId="8377"/>
    <cellStyle name="Normal 10 2 2 5 2 3" xfId="8378"/>
    <cellStyle name="Normal 10 2 2 5 3" xfId="8379"/>
    <cellStyle name="Normal 10 2 2 5 3 2" xfId="8380"/>
    <cellStyle name="Normal 10 2 2 5 4" xfId="8381"/>
    <cellStyle name="Normal 10 2 2 6" xfId="8382"/>
    <cellStyle name="Normal 10 2 2 6 2" xfId="8383"/>
    <cellStyle name="Normal 10 2 2 6 2 2" xfId="8384"/>
    <cellStyle name="Normal 10 2 2 6 3" xfId="8385"/>
    <cellStyle name="Normal 10 2 2 7" xfId="8386"/>
    <cellStyle name="Normal 10 2 2 7 2" xfId="8387"/>
    <cellStyle name="Normal 10 2 2 8" xfId="8388"/>
    <cellStyle name="Normal 10 2 3" xfId="3902"/>
    <cellStyle name="Normal 10 2 3 2" xfId="8389"/>
    <cellStyle name="Normal 10 2 3 2 2" xfId="8390"/>
    <cellStyle name="Normal 10 2 3 2 2 2" xfId="8391"/>
    <cellStyle name="Normal 10 2 3 2 2 2 2" xfId="8392"/>
    <cellStyle name="Normal 10 2 3 2 2 2 2 2" xfId="8393"/>
    <cellStyle name="Normal 10 2 3 2 2 2 2 2 2" xfId="8394"/>
    <cellStyle name="Normal 10 2 3 2 2 2 2 3" xfId="8395"/>
    <cellStyle name="Normal 10 2 3 2 2 2 3" xfId="8396"/>
    <cellStyle name="Normal 10 2 3 2 2 2 3 2" xfId="8397"/>
    <cellStyle name="Normal 10 2 3 2 2 2 4" xfId="8398"/>
    <cellStyle name="Normal 10 2 3 2 2 3" xfId="8399"/>
    <cellStyle name="Normal 10 2 3 2 2 3 2" xfId="8400"/>
    <cellStyle name="Normal 10 2 3 2 2 3 2 2" xfId="8401"/>
    <cellStyle name="Normal 10 2 3 2 2 3 3" xfId="8402"/>
    <cellStyle name="Normal 10 2 3 2 2 4" xfId="8403"/>
    <cellStyle name="Normal 10 2 3 2 2 4 2" xfId="8404"/>
    <cellStyle name="Normal 10 2 3 2 2 5" xfId="8405"/>
    <cellStyle name="Normal 10 2 3 2 3" xfId="8406"/>
    <cellStyle name="Normal 10 2 3 2 3 2" xfId="8407"/>
    <cellStyle name="Normal 10 2 3 2 3 2 2" xfId="8408"/>
    <cellStyle name="Normal 10 2 3 2 3 2 2 2" xfId="8409"/>
    <cellStyle name="Normal 10 2 3 2 3 2 3" xfId="8410"/>
    <cellStyle name="Normal 10 2 3 2 3 3" xfId="8411"/>
    <cellStyle name="Normal 10 2 3 2 3 3 2" xfId="8412"/>
    <cellStyle name="Normal 10 2 3 2 3 4" xfId="8413"/>
    <cellStyle name="Normal 10 2 3 2 4" xfId="8414"/>
    <cellStyle name="Normal 10 2 3 2 4 2" xfId="8415"/>
    <cellStyle name="Normal 10 2 3 2 4 2 2" xfId="8416"/>
    <cellStyle name="Normal 10 2 3 2 4 3" xfId="8417"/>
    <cellStyle name="Normal 10 2 3 2 5" xfId="8418"/>
    <cellStyle name="Normal 10 2 3 2 5 2" xfId="8419"/>
    <cellStyle name="Normal 10 2 3 2 6" xfId="8420"/>
    <cellStyle name="Normal 10 2 3 3" xfId="8421"/>
    <cellStyle name="Normal 10 2 3 3 2" xfId="8422"/>
    <cellStyle name="Normal 10 2 3 3 2 2" xfId="8423"/>
    <cellStyle name="Normal 10 2 3 3 2 2 2" xfId="8424"/>
    <cellStyle name="Normal 10 2 3 3 2 2 2 2" xfId="8425"/>
    <cellStyle name="Normal 10 2 3 3 2 2 3" xfId="8426"/>
    <cellStyle name="Normal 10 2 3 3 2 3" xfId="8427"/>
    <cellStyle name="Normal 10 2 3 3 2 3 2" xfId="8428"/>
    <cellStyle name="Normal 10 2 3 3 2 4" xfId="8429"/>
    <cellStyle name="Normal 10 2 3 3 3" xfId="8430"/>
    <cellStyle name="Normal 10 2 3 3 3 2" xfId="8431"/>
    <cellStyle name="Normal 10 2 3 3 3 2 2" xfId="8432"/>
    <cellStyle name="Normal 10 2 3 3 3 3" xfId="8433"/>
    <cellStyle name="Normal 10 2 3 3 4" xfId="8434"/>
    <cellStyle name="Normal 10 2 3 3 4 2" xfId="8435"/>
    <cellStyle name="Normal 10 2 3 3 5" xfId="8436"/>
    <cellStyle name="Normal 10 2 3 4" xfId="8437"/>
    <cellStyle name="Normal 10 2 3 4 2" xfId="8438"/>
    <cellStyle name="Normal 10 2 3 4 2 2" xfId="8439"/>
    <cellStyle name="Normal 10 2 3 4 2 2 2" xfId="8440"/>
    <cellStyle name="Normal 10 2 3 4 2 3" xfId="8441"/>
    <cellStyle name="Normal 10 2 3 4 3" xfId="8442"/>
    <cellStyle name="Normal 10 2 3 4 3 2" xfId="8443"/>
    <cellStyle name="Normal 10 2 3 4 4" xfId="8444"/>
    <cellStyle name="Normal 10 2 3 5" xfId="8445"/>
    <cellStyle name="Normal 10 2 3 5 2" xfId="8446"/>
    <cellStyle name="Normal 10 2 3 5 2 2" xfId="8447"/>
    <cellStyle name="Normal 10 2 3 5 3" xfId="8448"/>
    <cellStyle name="Normal 10 2 3 6" xfId="8449"/>
    <cellStyle name="Normal 10 2 3 6 2" xfId="8450"/>
    <cellStyle name="Normal 10 2 3 7" xfId="8451"/>
    <cellStyle name="Normal 10 2 4" xfId="3903"/>
    <cellStyle name="Normal 10 2 4 2" xfId="8452"/>
    <cellStyle name="Normal 10 2 4 2 2" xfId="8453"/>
    <cellStyle name="Normal 10 2 4 2 2 2" xfId="8454"/>
    <cellStyle name="Normal 10 2 4 2 2 2 2" xfId="8455"/>
    <cellStyle name="Normal 10 2 4 2 2 2 2 2" xfId="8456"/>
    <cellStyle name="Normal 10 2 4 2 2 2 3" xfId="8457"/>
    <cellStyle name="Normal 10 2 4 2 2 3" xfId="8458"/>
    <cellStyle name="Normal 10 2 4 2 2 3 2" xfId="8459"/>
    <cellStyle name="Normal 10 2 4 2 2 4" xfId="8460"/>
    <cellStyle name="Normal 10 2 4 2 3" xfId="8461"/>
    <cellStyle name="Normal 10 2 4 2 3 2" xfId="8462"/>
    <cellStyle name="Normal 10 2 4 2 3 2 2" xfId="8463"/>
    <cellStyle name="Normal 10 2 4 2 3 3" xfId="8464"/>
    <cellStyle name="Normal 10 2 4 2 4" xfId="8465"/>
    <cellStyle name="Normal 10 2 4 2 4 2" xfId="8466"/>
    <cellStyle name="Normal 10 2 4 2 5" xfId="8467"/>
    <cellStyle name="Normal 10 2 4 3" xfId="8468"/>
    <cellStyle name="Normal 10 2 4 3 2" xfId="8469"/>
    <cellStyle name="Normal 10 2 4 3 2 2" xfId="8470"/>
    <cellStyle name="Normal 10 2 4 3 2 2 2" xfId="8471"/>
    <cellStyle name="Normal 10 2 4 3 2 3" xfId="8472"/>
    <cellStyle name="Normal 10 2 4 3 3" xfId="8473"/>
    <cellStyle name="Normal 10 2 4 3 3 2" xfId="8474"/>
    <cellStyle name="Normal 10 2 4 3 4" xfId="8475"/>
    <cellStyle name="Normal 10 2 4 4" xfId="8476"/>
    <cellStyle name="Normal 10 2 4 4 2" xfId="8477"/>
    <cellStyle name="Normal 10 2 4 4 2 2" xfId="8478"/>
    <cellStyle name="Normal 10 2 4 4 3" xfId="8479"/>
    <cellStyle name="Normal 10 2 4 5" xfId="8480"/>
    <cellStyle name="Normal 10 2 4 5 2" xfId="8481"/>
    <cellStyle name="Normal 10 2 4 6" xfId="8482"/>
    <cellStyle name="Normal 10 2 5" xfId="8483"/>
    <cellStyle name="Normal 10 2 5 2" xfId="8484"/>
    <cellStyle name="Normal 10 2 5 2 2" xfId="8485"/>
    <cellStyle name="Normal 10 2 5 2 2 2" xfId="8486"/>
    <cellStyle name="Normal 10 2 5 2 2 2 2" xfId="8487"/>
    <cellStyle name="Normal 10 2 5 2 2 3" xfId="8488"/>
    <cellStyle name="Normal 10 2 5 2 3" xfId="8489"/>
    <cellStyle name="Normal 10 2 5 2 3 2" xfId="8490"/>
    <cellStyle name="Normal 10 2 5 2 4" xfId="8491"/>
    <cellStyle name="Normal 10 2 5 3" xfId="8492"/>
    <cellStyle name="Normal 10 2 5 3 2" xfId="8493"/>
    <cellStyle name="Normal 10 2 5 3 2 2" xfId="8494"/>
    <cellStyle name="Normal 10 2 5 3 3" xfId="8495"/>
    <cellStyle name="Normal 10 2 5 4" xfId="8496"/>
    <cellStyle name="Normal 10 2 5 4 2" xfId="8497"/>
    <cellStyle name="Normal 10 2 5 5" xfId="8498"/>
    <cellStyle name="Normal 10 2 6" xfId="8499"/>
    <cellStyle name="Normal 10 2 6 2" xfId="8500"/>
    <cellStyle name="Normal 10 2 6 2 2" xfId="8501"/>
    <cellStyle name="Normal 10 2 6 2 2 2" xfId="8502"/>
    <cellStyle name="Normal 10 2 6 2 3" xfId="8503"/>
    <cellStyle name="Normal 10 2 6 3" xfId="8504"/>
    <cellStyle name="Normal 10 2 6 3 2" xfId="8505"/>
    <cellStyle name="Normal 10 2 6 4" xfId="8506"/>
    <cellStyle name="Normal 10 2 7" xfId="8507"/>
    <cellStyle name="Normal 10 2 7 2" xfId="8508"/>
    <cellStyle name="Normal 10 2 7 2 2" xfId="8509"/>
    <cellStyle name="Normal 10 2 7 3" xfId="8510"/>
    <cellStyle name="Normal 10 2 8" xfId="8511"/>
    <cellStyle name="Normal 10 2 8 2" xfId="8512"/>
    <cellStyle name="Normal 10 2 9" xfId="8513"/>
    <cellStyle name="Normal 10 3" xfId="3904"/>
    <cellStyle name="Normal 10 3 10" xfId="8514"/>
    <cellStyle name="Normal 10 3 2" xfId="8515"/>
    <cellStyle name="Normal 10 3 2 2" xfId="8516"/>
    <cellStyle name="Normal 10 3 2 2 2" xfId="8517"/>
    <cellStyle name="Normal 10 3 2 2 2 2" xfId="8518"/>
    <cellStyle name="Normal 10 3 2 2 2 2 2" xfId="8519"/>
    <cellStyle name="Normal 10 3 2 2 2 2 2 2" xfId="8520"/>
    <cellStyle name="Normal 10 3 2 2 2 2 2 2 2" xfId="8521"/>
    <cellStyle name="Normal 10 3 2 2 2 2 2 3" xfId="8522"/>
    <cellStyle name="Normal 10 3 2 2 2 2 3" xfId="8523"/>
    <cellStyle name="Normal 10 3 2 2 2 2 3 2" xfId="8524"/>
    <cellStyle name="Normal 10 3 2 2 2 2 4" xfId="8525"/>
    <cellStyle name="Normal 10 3 2 2 2 3" xfId="8526"/>
    <cellStyle name="Normal 10 3 2 2 2 3 2" xfId="8527"/>
    <cellStyle name="Normal 10 3 2 2 2 3 2 2" xfId="8528"/>
    <cellStyle name="Normal 10 3 2 2 2 3 3" xfId="8529"/>
    <cellStyle name="Normal 10 3 2 2 2 4" xfId="8530"/>
    <cellStyle name="Normal 10 3 2 2 2 4 2" xfId="8531"/>
    <cellStyle name="Normal 10 3 2 2 2 5" xfId="8532"/>
    <cellStyle name="Normal 10 3 2 2 3" xfId="8533"/>
    <cellStyle name="Normal 10 3 2 2 3 2" xfId="8534"/>
    <cellStyle name="Normal 10 3 2 2 3 2 2" xfId="8535"/>
    <cellStyle name="Normal 10 3 2 2 3 2 2 2" xfId="8536"/>
    <cellStyle name="Normal 10 3 2 2 3 2 3" xfId="8537"/>
    <cellStyle name="Normal 10 3 2 2 3 3" xfId="8538"/>
    <cellStyle name="Normal 10 3 2 2 3 3 2" xfId="8539"/>
    <cellStyle name="Normal 10 3 2 2 3 4" xfId="8540"/>
    <cellStyle name="Normal 10 3 2 2 4" xfId="8541"/>
    <cellStyle name="Normal 10 3 2 2 4 2" xfId="8542"/>
    <cellStyle name="Normal 10 3 2 2 4 2 2" xfId="8543"/>
    <cellStyle name="Normal 10 3 2 2 4 3" xfId="8544"/>
    <cellStyle name="Normal 10 3 2 2 5" xfId="8545"/>
    <cellStyle name="Normal 10 3 2 2 5 2" xfId="8546"/>
    <cellStyle name="Normal 10 3 2 2 6" xfId="8547"/>
    <cellStyle name="Normal 10 3 2 3" xfId="8548"/>
    <cellStyle name="Normal 10 3 2 3 2" xfId="8549"/>
    <cellStyle name="Normal 10 3 2 3 2 2" xfId="8550"/>
    <cellStyle name="Normal 10 3 2 3 2 2 2" xfId="8551"/>
    <cellStyle name="Normal 10 3 2 3 2 2 2 2" xfId="8552"/>
    <cellStyle name="Normal 10 3 2 3 2 2 3" xfId="8553"/>
    <cellStyle name="Normal 10 3 2 3 2 3" xfId="8554"/>
    <cellStyle name="Normal 10 3 2 3 2 3 2" xfId="8555"/>
    <cellStyle name="Normal 10 3 2 3 2 4" xfId="8556"/>
    <cellStyle name="Normal 10 3 2 3 3" xfId="8557"/>
    <cellStyle name="Normal 10 3 2 3 3 2" xfId="8558"/>
    <cellStyle name="Normal 10 3 2 3 3 2 2" xfId="8559"/>
    <cellStyle name="Normal 10 3 2 3 3 3" xfId="8560"/>
    <cellStyle name="Normal 10 3 2 3 4" xfId="8561"/>
    <cellStyle name="Normal 10 3 2 3 4 2" xfId="8562"/>
    <cellStyle name="Normal 10 3 2 3 5" xfId="8563"/>
    <cellStyle name="Normal 10 3 2 4" xfId="8564"/>
    <cellStyle name="Normal 10 3 2 4 2" xfId="8565"/>
    <cellStyle name="Normal 10 3 2 4 2 2" xfId="8566"/>
    <cellStyle name="Normal 10 3 2 4 2 2 2" xfId="8567"/>
    <cellStyle name="Normal 10 3 2 4 2 3" xfId="8568"/>
    <cellStyle name="Normal 10 3 2 4 3" xfId="8569"/>
    <cellStyle name="Normal 10 3 2 4 3 2" xfId="8570"/>
    <cellStyle name="Normal 10 3 2 4 4" xfId="8571"/>
    <cellStyle name="Normal 10 3 2 5" xfId="8572"/>
    <cellStyle name="Normal 10 3 2 5 2" xfId="8573"/>
    <cellStyle name="Normal 10 3 2 5 2 2" xfId="8574"/>
    <cellStyle name="Normal 10 3 2 5 3" xfId="8575"/>
    <cellStyle name="Normal 10 3 2 6" xfId="8576"/>
    <cellStyle name="Normal 10 3 2 6 2" xfId="8577"/>
    <cellStyle name="Normal 10 3 2 7" xfId="8578"/>
    <cellStyle name="Normal 10 3 2 8" xfId="8579"/>
    <cellStyle name="Normal 10 3 3" xfId="8580"/>
    <cellStyle name="Normal 10 3 3 2" xfId="8581"/>
    <cellStyle name="Normal 10 3 3 2 2" xfId="8582"/>
    <cellStyle name="Normal 10 3 3 2 2 2" xfId="8583"/>
    <cellStyle name="Normal 10 3 3 2 2 2 2" xfId="8584"/>
    <cellStyle name="Normal 10 3 3 2 2 2 2 2" xfId="8585"/>
    <cellStyle name="Normal 10 3 3 2 2 2 3" xfId="8586"/>
    <cellStyle name="Normal 10 3 3 2 2 3" xfId="8587"/>
    <cellStyle name="Normal 10 3 3 2 2 3 2" xfId="8588"/>
    <cellStyle name="Normal 10 3 3 2 2 4" xfId="8589"/>
    <cellStyle name="Normal 10 3 3 2 3" xfId="8590"/>
    <cellStyle name="Normal 10 3 3 2 3 2" xfId="8591"/>
    <cellStyle name="Normal 10 3 3 2 3 2 2" xfId="8592"/>
    <cellStyle name="Normal 10 3 3 2 3 3" xfId="8593"/>
    <cellStyle name="Normal 10 3 3 2 4" xfId="8594"/>
    <cellStyle name="Normal 10 3 3 2 4 2" xfId="8595"/>
    <cellStyle name="Normal 10 3 3 2 5" xfId="8596"/>
    <cellStyle name="Normal 10 3 3 3" xfId="8597"/>
    <cellStyle name="Normal 10 3 3 3 2" xfId="8598"/>
    <cellStyle name="Normal 10 3 3 3 2 2" xfId="8599"/>
    <cellStyle name="Normal 10 3 3 3 2 2 2" xfId="8600"/>
    <cellStyle name="Normal 10 3 3 3 2 3" xfId="8601"/>
    <cellStyle name="Normal 10 3 3 3 3" xfId="8602"/>
    <cellStyle name="Normal 10 3 3 3 3 2" xfId="8603"/>
    <cellStyle name="Normal 10 3 3 3 4" xfId="8604"/>
    <cellStyle name="Normal 10 3 3 4" xfId="8605"/>
    <cellStyle name="Normal 10 3 3 4 2" xfId="8606"/>
    <cellStyle name="Normal 10 3 3 4 2 2" xfId="8607"/>
    <cellStyle name="Normal 10 3 3 4 3" xfId="8608"/>
    <cellStyle name="Normal 10 3 3 5" xfId="8609"/>
    <cellStyle name="Normal 10 3 3 5 2" xfId="8610"/>
    <cellStyle name="Normal 10 3 3 6" xfId="8611"/>
    <cellStyle name="Normal 10 3 4" xfId="8612"/>
    <cellStyle name="Normal 10 3 4 2" xfId="8613"/>
    <cellStyle name="Normal 10 3 4 2 2" xfId="8614"/>
    <cellStyle name="Normal 10 3 4 2 2 2" xfId="8615"/>
    <cellStyle name="Normal 10 3 4 2 2 2 2" xfId="8616"/>
    <cellStyle name="Normal 10 3 4 2 2 3" xfId="8617"/>
    <cellStyle name="Normal 10 3 4 2 3" xfId="8618"/>
    <cellStyle name="Normal 10 3 4 2 3 2" xfId="8619"/>
    <cellStyle name="Normal 10 3 4 2 4" xfId="8620"/>
    <cellStyle name="Normal 10 3 4 3" xfId="8621"/>
    <cellStyle name="Normal 10 3 4 3 2" xfId="8622"/>
    <cellStyle name="Normal 10 3 4 3 2 2" xfId="8623"/>
    <cellStyle name="Normal 10 3 4 3 3" xfId="8624"/>
    <cellStyle name="Normal 10 3 4 4" xfId="8625"/>
    <cellStyle name="Normal 10 3 4 4 2" xfId="8626"/>
    <cellStyle name="Normal 10 3 4 5" xfId="8627"/>
    <cellStyle name="Normal 10 3 5" xfId="8628"/>
    <cellStyle name="Normal 10 3 5 2" xfId="8629"/>
    <cellStyle name="Normal 10 3 5 2 2" xfId="8630"/>
    <cellStyle name="Normal 10 3 5 2 2 2" xfId="8631"/>
    <cellStyle name="Normal 10 3 5 2 3" xfId="8632"/>
    <cellStyle name="Normal 10 3 5 3" xfId="8633"/>
    <cellStyle name="Normal 10 3 5 3 2" xfId="8634"/>
    <cellStyle name="Normal 10 3 5 4" xfId="8635"/>
    <cellStyle name="Normal 10 3 6" xfId="8636"/>
    <cellStyle name="Normal 10 3 6 2" xfId="8637"/>
    <cellStyle name="Normal 10 3 6 2 2" xfId="8638"/>
    <cellStyle name="Normal 10 3 6 3" xfId="8639"/>
    <cellStyle name="Normal 10 3 7" xfId="8640"/>
    <cellStyle name="Normal 10 3 7 2" xfId="8641"/>
    <cellStyle name="Normal 10 3 8" xfId="8642"/>
    <cellStyle name="Normal 10 3 9" xfId="8643"/>
    <cellStyle name="Normal 10 4" xfId="3905"/>
    <cellStyle name="Normal 10 4 2" xfId="3906"/>
    <cellStyle name="Normal 10 4 2 2" xfId="8644"/>
    <cellStyle name="Normal 10 4 2 2 2" xfId="8645"/>
    <cellStyle name="Normal 10 4 2 2 2 2" xfId="8646"/>
    <cellStyle name="Normal 10 4 2 2 2 2 2" xfId="8647"/>
    <cellStyle name="Normal 10 4 2 2 2 2 2 2" xfId="8648"/>
    <cellStyle name="Normal 10 4 2 2 2 2 3" xfId="8649"/>
    <cellStyle name="Normal 10 4 2 2 2 3" xfId="8650"/>
    <cellStyle name="Normal 10 4 2 2 2 3 2" xfId="8651"/>
    <cellStyle name="Normal 10 4 2 2 2 4" xfId="8652"/>
    <cellStyle name="Normal 10 4 2 2 3" xfId="8653"/>
    <cellStyle name="Normal 10 4 2 2 3 2" xfId="8654"/>
    <cellStyle name="Normal 10 4 2 2 3 2 2" xfId="8655"/>
    <cellStyle name="Normal 10 4 2 2 3 3" xfId="8656"/>
    <cellStyle name="Normal 10 4 2 2 4" xfId="8657"/>
    <cellStyle name="Normal 10 4 2 2 4 2" xfId="8658"/>
    <cellStyle name="Normal 10 4 2 2 5" xfId="8659"/>
    <cellStyle name="Normal 10 4 2 3" xfId="8660"/>
    <cellStyle name="Normal 10 4 2 3 2" xfId="8661"/>
    <cellStyle name="Normal 10 4 2 3 2 2" xfId="8662"/>
    <cellStyle name="Normal 10 4 2 3 2 2 2" xfId="8663"/>
    <cellStyle name="Normal 10 4 2 3 2 3" xfId="8664"/>
    <cellStyle name="Normal 10 4 2 3 3" xfId="8665"/>
    <cellStyle name="Normal 10 4 2 3 3 2" xfId="8666"/>
    <cellStyle name="Normal 10 4 2 3 4" xfId="8667"/>
    <cellStyle name="Normal 10 4 2 4" xfId="8668"/>
    <cellStyle name="Normal 10 4 2 4 2" xfId="8669"/>
    <cellStyle name="Normal 10 4 2 4 2 2" xfId="8670"/>
    <cellStyle name="Normal 10 4 2 4 3" xfId="8671"/>
    <cellStyle name="Normal 10 4 2 5" xfId="8672"/>
    <cellStyle name="Normal 10 4 2 5 2" xfId="8673"/>
    <cellStyle name="Normal 10 4 2 6" xfId="8674"/>
    <cellStyle name="Normal 10 4 3" xfId="3907"/>
    <cellStyle name="Normal 10 4 3 2" xfId="8675"/>
    <cellStyle name="Normal 10 4 3 2 2" xfId="8676"/>
    <cellStyle name="Normal 10 4 3 2 2 2" xfId="8677"/>
    <cellStyle name="Normal 10 4 3 2 2 2 2" xfId="8678"/>
    <cellStyle name="Normal 10 4 3 2 2 3" xfId="8679"/>
    <cellStyle name="Normal 10 4 3 2 3" xfId="8680"/>
    <cellStyle name="Normal 10 4 3 2 3 2" xfId="8681"/>
    <cellStyle name="Normal 10 4 3 2 4" xfId="8682"/>
    <cellStyle name="Normal 10 4 3 3" xfId="8683"/>
    <cellStyle name="Normal 10 4 3 3 2" xfId="8684"/>
    <cellStyle name="Normal 10 4 3 3 2 2" xfId="8685"/>
    <cellStyle name="Normal 10 4 3 3 3" xfId="8686"/>
    <cellStyle name="Normal 10 4 3 4" xfId="8687"/>
    <cellStyle name="Normal 10 4 3 4 2" xfId="8688"/>
    <cellStyle name="Normal 10 4 3 5" xfId="8689"/>
    <cellStyle name="Normal 10 4 4" xfId="3908"/>
    <cellStyle name="Normal 10 4 4 2" xfId="8690"/>
    <cellStyle name="Normal 10 4 4 2 2" xfId="8691"/>
    <cellStyle name="Normal 10 4 4 2 2 2" xfId="8692"/>
    <cellStyle name="Normal 10 4 4 2 3" xfId="8693"/>
    <cellStyle name="Normal 10 4 4 3" xfId="8694"/>
    <cellStyle name="Normal 10 4 4 3 2" xfId="8695"/>
    <cellStyle name="Normal 10 4 4 4" xfId="8696"/>
    <cellStyle name="Normal 10 4 5" xfId="3909"/>
    <cellStyle name="Normal 10 4 5 2" xfId="8697"/>
    <cellStyle name="Normal 10 4 5 2 2" xfId="8698"/>
    <cellStyle name="Normal 10 4 5 3" xfId="8699"/>
    <cellStyle name="Normal 10 4 6" xfId="8700"/>
    <cellStyle name="Normal 10 4 6 2" xfId="8701"/>
    <cellStyle name="Normal 10 4 7" xfId="8702"/>
    <cellStyle name="Normal 10 5" xfId="3910"/>
    <cellStyle name="Normal 10 5 2" xfId="8703"/>
    <cellStyle name="Normal 10 5 2 2" xfId="8704"/>
    <cellStyle name="Normal 10 5 2 2 2" xfId="8705"/>
    <cellStyle name="Normal 10 5 2 2 2 2" xfId="8706"/>
    <cellStyle name="Normal 10 5 2 2 2 2 2" xfId="8707"/>
    <cellStyle name="Normal 10 5 2 2 2 3" xfId="8708"/>
    <cellStyle name="Normal 10 5 2 2 3" xfId="8709"/>
    <cellStyle name="Normal 10 5 2 2 3 2" xfId="8710"/>
    <cellStyle name="Normal 10 5 2 2 4" xfId="8711"/>
    <cellStyle name="Normal 10 5 2 3" xfId="8712"/>
    <cellStyle name="Normal 10 5 2 3 2" xfId="8713"/>
    <cellStyle name="Normal 10 5 2 3 2 2" xfId="8714"/>
    <cellStyle name="Normal 10 5 2 3 3" xfId="8715"/>
    <cellStyle name="Normal 10 5 2 4" xfId="8716"/>
    <cellStyle name="Normal 10 5 2 4 2" xfId="8717"/>
    <cellStyle name="Normal 10 5 2 5" xfId="8718"/>
    <cellStyle name="Normal 10 5 3" xfId="8719"/>
    <cellStyle name="Normal 10 5 3 2" xfId="8720"/>
    <cellStyle name="Normal 10 5 3 2 2" xfId="8721"/>
    <cellStyle name="Normal 10 5 3 2 2 2" xfId="8722"/>
    <cellStyle name="Normal 10 5 3 2 3" xfId="8723"/>
    <cellStyle name="Normal 10 5 3 3" xfId="8724"/>
    <cellStyle name="Normal 10 5 3 3 2" xfId="8725"/>
    <cellStyle name="Normal 10 5 3 4" xfId="8726"/>
    <cellStyle name="Normal 10 5 4" xfId="8727"/>
    <cellStyle name="Normal 10 5 4 2" xfId="8728"/>
    <cellStyle name="Normal 10 5 4 2 2" xfId="8729"/>
    <cellStyle name="Normal 10 5 4 3" xfId="8730"/>
    <cellStyle name="Normal 10 5 5" xfId="8731"/>
    <cellStyle name="Normal 10 5 5 2" xfId="8732"/>
    <cellStyle name="Normal 10 5 6" xfId="8733"/>
    <cellStyle name="Normal 10 6" xfId="3911"/>
    <cellStyle name="Normal 10 6 2" xfId="8734"/>
    <cellStyle name="Normal 10 6 2 2" xfId="8735"/>
    <cellStyle name="Normal 10 6 2 2 2" xfId="8736"/>
    <cellStyle name="Normal 10 6 2 2 2 2" xfId="8737"/>
    <cellStyle name="Normal 10 6 2 2 3" xfId="8738"/>
    <cellStyle name="Normal 10 6 2 3" xfId="8739"/>
    <cellStyle name="Normal 10 6 2 3 2" xfId="8740"/>
    <cellStyle name="Normal 10 6 2 4" xfId="8741"/>
    <cellStyle name="Normal 10 6 3" xfId="8742"/>
    <cellStyle name="Normal 10 6 3 2" xfId="8743"/>
    <cellStyle name="Normal 10 6 3 2 2" xfId="8744"/>
    <cellStyle name="Normal 10 6 3 3" xfId="8745"/>
    <cellStyle name="Normal 10 6 4" xfId="8746"/>
    <cellStyle name="Normal 10 6 4 2" xfId="8747"/>
    <cellStyle name="Normal 10 6 5" xfId="8748"/>
    <cellStyle name="Normal 10 7" xfId="3912"/>
    <cellStyle name="Normal 10 7 2" xfId="8749"/>
    <cellStyle name="Normal 10 7 2 2" xfId="8750"/>
    <cellStyle name="Normal 10 7 2 2 2" xfId="8751"/>
    <cellStyle name="Normal 10 7 2 3" xfId="8752"/>
    <cellStyle name="Normal 10 7 3" xfId="8753"/>
    <cellStyle name="Normal 10 7 3 2" xfId="8754"/>
    <cellStyle name="Normal 10 7 4" xfId="8755"/>
    <cellStyle name="Normal 10 8" xfId="3913"/>
    <cellStyle name="Normal 10 8 2" xfId="8756"/>
    <cellStyle name="Normal 10 8 2 2" xfId="8757"/>
    <cellStyle name="Normal 10 8 3" xfId="8758"/>
    <cellStyle name="Normal 10 9" xfId="3914"/>
    <cellStyle name="Normal 10 9 2" xfId="8759"/>
    <cellStyle name="Normal 11" xfId="3915"/>
    <cellStyle name="Normal 11 2" xfId="3916"/>
    <cellStyle name="Normal 11 2 2" xfId="8760"/>
    <cellStyle name="Normal 11 2 3" xfId="8761"/>
    <cellStyle name="Normal 11 3" xfId="3917"/>
    <cellStyle name="Normal 11 3 2" xfId="8762"/>
    <cellStyle name="Normal 11 3 2 2" xfId="8763"/>
    <cellStyle name="Normal 11 3 3" xfId="8764"/>
    <cellStyle name="Normal 11 3 3 2" xfId="8765"/>
    <cellStyle name="Normal 11 3 4" xfId="8766"/>
    <cellStyle name="Normal 11 4" xfId="3918"/>
    <cellStyle name="Normal 11 4 2" xfId="8767"/>
    <cellStyle name="Normal 11 4 2 2" xfId="8768"/>
    <cellStyle name="Normal 11 4 3" xfId="8769"/>
    <cellStyle name="Normal 11 5" xfId="3919"/>
    <cellStyle name="Normal 11 5 2" xfId="8770"/>
    <cellStyle name="Normal 11 6" xfId="3920"/>
    <cellStyle name="Normal 11 7" xfId="3921"/>
    <cellStyle name="Normal 111" xfId="8771"/>
    <cellStyle name="Normal 12" xfId="3922"/>
    <cellStyle name="Normal 12 10" xfId="8772"/>
    <cellStyle name="Normal 12 11" xfId="8773"/>
    <cellStyle name="Normal 12 2" xfId="3923"/>
    <cellStyle name="Normal 12 2 10" xfId="8774"/>
    <cellStyle name="Normal 12 2 2" xfId="3924"/>
    <cellStyle name="Normal 12 2 2 2" xfId="8775"/>
    <cellStyle name="Normal 12 2 2 2 2" xfId="8776"/>
    <cellStyle name="Normal 12 2 2 2 2 2" xfId="8777"/>
    <cellStyle name="Normal 12 2 2 2 2 2 2" xfId="8778"/>
    <cellStyle name="Normal 12 2 2 2 2 2 2 2" xfId="8779"/>
    <cellStyle name="Normal 12 2 2 2 2 2 2 2 2" xfId="8780"/>
    <cellStyle name="Normal 12 2 2 2 2 2 2 3" xfId="8781"/>
    <cellStyle name="Normal 12 2 2 2 2 2 3" xfId="8782"/>
    <cellStyle name="Normal 12 2 2 2 2 2 3 2" xfId="8783"/>
    <cellStyle name="Normal 12 2 2 2 2 2 4" xfId="8784"/>
    <cellStyle name="Normal 12 2 2 2 2 3" xfId="8785"/>
    <cellStyle name="Normal 12 2 2 2 2 3 2" xfId="8786"/>
    <cellStyle name="Normal 12 2 2 2 2 3 2 2" xfId="8787"/>
    <cellStyle name="Normal 12 2 2 2 2 3 3" xfId="8788"/>
    <cellStyle name="Normal 12 2 2 2 2 4" xfId="8789"/>
    <cellStyle name="Normal 12 2 2 2 2 4 2" xfId="8790"/>
    <cellStyle name="Normal 12 2 2 2 2 5" xfId="8791"/>
    <cellStyle name="Normal 12 2 2 2 3" xfId="8792"/>
    <cellStyle name="Normal 12 2 2 2 3 2" xfId="8793"/>
    <cellStyle name="Normal 12 2 2 2 3 2 2" xfId="8794"/>
    <cellStyle name="Normal 12 2 2 2 3 2 2 2" xfId="8795"/>
    <cellStyle name="Normal 12 2 2 2 3 2 3" xfId="8796"/>
    <cellStyle name="Normal 12 2 2 2 3 3" xfId="8797"/>
    <cellStyle name="Normal 12 2 2 2 3 3 2" xfId="8798"/>
    <cellStyle name="Normal 12 2 2 2 3 4" xfId="8799"/>
    <cellStyle name="Normal 12 2 2 2 4" xfId="8800"/>
    <cellStyle name="Normal 12 2 2 2 4 2" xfId="8801"/>
    <cellStyle name="Normal 12 2 2 2 4 2 2" xfId="8802"/>
    <cellStyle name="Normal 12 2 2 2 4 3" xfId="8803"/>
    <cellStyle name="Normal 12 2 2 2 5" xfId="8804"/>
    <cellStyle name="Normal 12 2 2 2 5 2" xfId="8805"/>
    <cellStyle name="Normal 12 2 2 2 6" xfId="8806"/>
    <cellStyle name="Normal 12 2 2 2 7" xfId="8807"/>
    <cellStyle name="Normal 12 2 2 3" xfId="8808"/>
    <cellStyle name="Normal 12 2 2 3 2" xfId="8809"/>
    <cellStyle name="Normal 12 2 2 3 2 2" xfId="8810"/>
    <cellStyle name="Normal 12 2 2 3 2 2 2" xfId="8811"/>
    <cellStyle name="Normal 12 2 2 3 2 2 2 2" xfId="8812"/>
    <cellStyle name="Normal 12 2 2 3 2 2 3" xfId="8813"/>
    <cellStyle name="Normal 12 2 2 3 2 3" xfId="8814"/>
    <cellStyle name="Normal 12 2 2 3 2 3 2" xfId="8815"/>
    <cellStyle name="Normal 12 2 2 3 2 4" xfId="8816"/>
    <cellStyle name="Normal 12 2 2 3 3" xfId="8817"/>
    <cellStyle name="Normal 12 2 2 3 3 2" xfId="8818"/>
    <cellStyle name="Normal 12 2 2 3 3 2 2" xfId="8819"/>
    <cellStyle name="Normal 12 2 2 3 3 3" xfId="8820"/>
    <cellStyle name="Normal 12 2 2 3 4" xfId="8821"/>
    <cellStyle name="Normal 12 2 2 3 4 2" xfId="8822"/>
    <cellStyle name="Normal 12 2 2 3 5" xfId="8823"/>
    <cellStyle name="Normal 12 2 2 4" xfId="8824"/>
    <cellStyle name="Normal 12 2 2 4 2" xfId="8825"/>
    <cellStyle name="Normal 12 2 2 4 2 2" xfId="8826"/>
    <cellStyle name="Normal 12 2 2 4 2 2 2" xfId="8827"/>
    <cellStyle name="Normal 12 2 2 4 2 3" xfId="8828"/>
    <cellStyle name="Normal 12 2 2 4 3" xfId="8829"/>
    <cellStyle name="Normal 12 2 2 4 3 2" xfId="8830"/>
    <cellStyle name="Normal 12 2 2 4 4" xfId="8831"/>
    <cellStyle name="Normal 12 2 2 5" xfId="8832"/>
    <cellStyle name="Normal 12 2 2 5 2" xfId="8833"/>
    <cellStyle name="Normal 12 2 2 5 2 2" xfId="8834"/>
    <cellStyle name="Normal 12 2 2 5 3" xfId="8835"/>
    <cellStyle name="Normal 12 2 2 6" xfId="8836"/>
    <cellStyle name="Normal 12 2 2 6 2" xfId="8837"/>
    <cellStyle name="Normal 12 2 2 7" xfId="8838"/>
    <cellStyle name="Normal 12 2 2 8" xfId="8839"/>
    <cellStyle name="Normal 12 2 3" xfId="8840"/>
    <cellStyle name="Normal 12 2 3 2" xfId="8841"/>
    <cellStyle name="Normal 12 2 3 2 2" xfId="8842"/>
    <cellStyle name="Normal 12 2 3 2 2 2" xfId="8843"/>
    <cellStyle name="Normal 12 2 3 2 2 2 2" xfId="8844"/>
    <cellStyle name="Normal 12 2 3 2 2 2 2 2" xfId="8845"/>
    <cellStyle name="Normal 12 2 3 2 2 2 3" xfId="8846"/>
    <cellStyle name="Normal 12 2 3 2 2 3" xfId="8847"/>
    <cellStyle name="Normal 12 2 3 2 2 3 2" xfId="8848"/>
    <cellStyle name="Normal 12 2 3 2 2 4" xfId="8849"/>
    <cellStyle name="Normal 12 2 3 2 3" xfId="8850"/>
    <cellStyle name="Normal 12 2 3 2 3 2" xfId="8851"/>
    <cellStyle name="Normal 12 2 3 2 3 2 2" xfId="8852"/>
    <cellStyle name="Normal 12 2 3 2 3 3" xfId="8853"/>
    <cellStyle name="Normal 12 2 3 2 4" xfId="8854"/>
    <cellStyle name="Normal 12 2 3 2 4 2" xfId="8855"/>
    <cellStyle name="Normal 12 2 3 2 5" xfId="8856"/>
    <cellStyle name="Normal 12 2 3 3" xfId="8857"/>
    <cellStyle name="Normal 12 2 3 3 2" xfId="8858"/>
    <cellStyle name="Normal 12 2 3 3 2 2" xfId="8859"/>
    <cellStyle name="Normal 12 2 3 3 2 2 2" xfId="8860"/>
    <cellStyle name="Normal 12 2 3 3 2 3" xfId="8861"/>
    <cellStyle name="Normal 12 2 3 3 3" xfId="8862"/>
    <cellStyle name="Normal 12 2 3 3 3 2" xfId="8863"/>
    <cellStyle name="Normal 12 2 3 3 4" xfId="8864"/>
    <cellStyle name="Normal 12 2 3 4" xfId="8865"/>
    <cellStyle name="Normal 12 2 3 4 2" xfId="8866"/>
    <cellStyle name="Normal 12 2 3 4 2 2" xfId="8867"/>
    <cellStyle name="Normal 12 2 3 4 3" xfId="8868"/>
    <cellStyle name="Normal 12 2 3 5" xfId="8869"/>
    <cellStyle name="Normal 12 2 3 5 2" xfId="8870"/>
    <cellStyle name="Normal 12 2 3 6" xfId="8871"/>
    <cellStyle name="Normal 12 2 4" xfId="8872"/>
    <cellStyle name="Normal 12 2 4 2" xfId="8873"/>
    <cellStyle name="Normal 12 2 4 2 2" xfId="8874"/>
    <cellStyle name="Normal 12 2 4 2 2 2" xfId="8875"/>
    <cellStyle name="Normal 12 2 4 2 2 2 2" xfId="8876"/>
    <cellStyle name="Normal 12 2 4 2 2 3" xfId="8877"/>
    <cellStyle name="Normal 12 2 4 2 3" xfId="8878"/>
    <cellStyle name="Normal 12 2 4 2 3 2" xfId="8879"/>
    <cellStyle name="Normal 12 2 4 2 4" xfId="8880"/>
    <cellStyle name="Normal 12 2 4 3" xfId="8881"/>
    <cellStyle name="Normal 12 2 4 3 2" xfId="8882"/>
    <cellStyle name="Normal 12 2 4 3 2 2" xfId="8883"/>
    <cellStyle name="Normal 12 2 4 3 3" xfId="8884"/>
    <cellStyle name="Normal 12 2 4 4" xfId="8885"/>
    <cellStyle name="Normal 12 2 4 4 2" xfId="8886"/>
    <cellStyle name="Normal 12 2 4 5" xfId="8887"/>
    <cellStyle name="Normal 12 2 5" xfId="8888"/>
    <cellStyle name="Normal 12 2 5 2" xfId="8889"/>
    <cellStyle name="Normal 12 2 5 2 2" xfId="8890"/>
    <cellStyle name="Normal 12 2 5 2 2 2" xfId="8891"/>
    <cellStyle name="Normal 12 2 5 2 3" xfId="8892"/>
    <cellStyle name="Normal 12 2 5 3" xfId="8893"/>
    <cellStyle name="Normal 12 2 5 3 2" xfId="8894"/>
    <cellStyle name="Normal 12 2 5 4" xfId="8895"/>
    <cellStyle name="Normal 12 2 6" xfId="8896"/>
    <cellStyle name="Normal 12 2 6 2" xfId="8897"/>
    <cellStyle name="Normal 12 2 6 2 2" xfId="8898"/>
    <cellStyle name="Normal 12 2 6 3" xfId="8899"/>
    <cellStyle name="Normal 12 2 7" xfId="8900"/>
    <cellStyle name="Normal 12 2 7 2" xfId="8901"/>
    <cellStyle name="Normal 12 2 8" xfId="8902"/>
    <cellStyle name="Normal 12 2 9" xfId="8903"/>
    <cellStyle name="Normal 12 3" xfId="3925"/>
    <cellStyle name="Normal 12 3 2" xfId="3926"/>
    <cellStyle name="Normal 12 3 2 2" xfId="8904"/>
    <cellStyle name="Normal 12 3 2 2 2" xfId="8905"/>
    <cellStyle name="Normal 12 3 2 2 2 2" xfId="8906"/>
    <cellStyle name="Normal 12 3 2 2 2 2 2" xfId="8907"/>
    <cellStyle name="Normal 12 3 2 2 2 2 2 2" xfId="8908"/>
    <cellStyle name="Normal 12 3 2 2 2 2 3" xfId="8909"/>
    <cellStyle name="Normal 12 3 2 2 2 3" xfId="8910"/>
    <cellStyle name="Normal 12 3 2 2 2 3 2" xfId="8911"/>
    <cellStyle name="Normal 12 3 2 2 2 4" xfId="8912"/>
    <cellStyle name="Normal 12 3 2 2 3" xfId="8913"/>
    <cellStyle name="Normal 12 3 2 2 3 2" xfId="8914"/>
    <cellStyle name="Normal 12 3 2 2 3 2 2" xfId="8915"/>
    <cellStyle name="Normal 12 3 2 2 3 3" xfId="8916"/>
    <cellStyle name="Normal 12 3 2 2 4" xfId="8917"/>
    <cellStyle name="Normal 12 3 2 2 4 2" xfId="8918"/>
    <cellStyle name="Normal 12 3 2 2 5" xfId="8919"/>
    <cellStyle name="Normal 12 3 2 3" xfId="8920"/>
    <cellStyle name="Normal 12 3 2 3 2" xfId="8921"/>
    <cellStyle name="Normal 12 3 2 3 2 2" xfId="8922"/>
    <cellStyle name="Normal 12 3 2 3 2 2 2" xfId="8923"/>
    <cellStyle name="Normal 12 3 2 3 2 3" xfId="8924"/>
    <cellStyle name="Normal 12 3 2 3 3" xfId="8925"/>
    <cellStyle name="Normal 12 3 2 3 3 2" xfId="8926"/>
    <cellStyle name="Normal 12 3 2 3 4" xfId="8927"/>
    <cellStyle name="Normal 12 3 2 4" xfId="8928"/>
    <cellStyle name="Normal 12 3 2 4 2" xfId="8929"/>
    <cellStyle name="Normal 12 3 2 4 2 2" xfId="8930"/>
    <cellStyle name="Normal 12 3 2 4 3" xfId="8931"/>
    <cellStyle name="Normal 12 3 2 5" xfId="8932"/>
    <cellStyle name="Normal 12 3 2 5 2" xfId="8933"/>
    <cellStyle name="Normal 12 3 2 6" xfId="8934"/>
    <cellStyle name="Normal 12 3 2 7" xfId="8935"/>
    <cellStyle name="Normal 12 3 3" xfId="3927"/>
    <cellStyle name="Normal 12 3 3 2" xfId="8936"/>
    <cellStyle name="Normal 12 3 3 2 2" xfId="8937"/>
    <cellStyle name="Normal 12 3 3 2 2 2" xfId="8938"/>
    <cellStyle name="Normal 12 3 3 2 2 2 2" xfId="8939"/>
    <cellStyle name="Normal 12 3 3 2 2 3" xfId="8940"/>
    <cellStyle name="Normal 12 3 3 2 3" xfId="8941"/>
    <cellStyle name="Normal 12 3 3 2 3 2" xfId="8942"/>
    <cellStyle name="Normal 12 3 3 2 4" xfId="8943"/>
    <cellStyle name="Normal 12 3 3 3" xfId="8944"/>
    <cellStyle name="Normal 12 3 3 3 2" xfId="8945"/>
    <cellStyle name="Normal 12 3 3 3 2 2" xfId="8946"/>
    <cellStyle name="Normal 12 3 3 3 3" xfId="8947"/>
    <cellStyle name="Normal 12 3 3 4" xfId="8948"/>
    <cellStyle name="Normal 12 3 3 4 2" xfId="8949"/>
    <cellStyle name="Normal 12 3 3 5" xfId="8950"/>
    <cellStyle name="Normal 12 3 4" xfId="8951"/>
    <cellStyle name="Normal 12 3 4 2" xfId="8952"/>
    <cellStyle name="Normal 12 3 4 2 2" xfId="8953"/>
    <cellStyle name="Normal 12 3 4 2 2 2" xfId="8954"/>
    <cellStyle name="Normal 12 3 4 2 3" xfId="8955"/>
    <cellStyle name="Normal 12 3 4 3" xfId="8956"/>
    <cellStyle name="Normal 12 3 4 3 2" xfId="8957"/>
    <cellStyle name="Normal 12 3 4 4" xfId="8958"/>
    <cellStyle name="Normal 12 3 5" xfId="8959"/>
    <cellStyle name="Normal 12 3 5 2" xfId="8960"/>
    <cellStyle name="Normal 12 3 5 2 2" xfId="8961"/>
    <cellStyle name="Normal 12 3 5 3" xfId="8962"/>
    <cellStyle name="Normal 12 3 6" xfId="8963"/>
    <cellStyle name="Normal 12 3 6 2" xfId="8964"/>
    <cellStyle name="Normal 12 3 7" xfId="8965"/>
    <cellStyle name="Normal 12 3 8" xfId="8966"/>
    <cellStyle name="Normal 12 3 9" xfId="8967"/>
    <cellStyle name="Normal 12 4" xfId="3928"/>
    <cellStyle name="Normal 12 4 2" xfId="8968"/>
    <cellStyle name="Normal 12 4 2 2" xfId="8969"/>
    <cellStyle name="Normal 12 4 2 2 2" xfId="8970"/>
    <cellStyle name="Normal 12 4 2 2 2 2" xfId="8971"/>
    <cellStyle name="Normal 12 4 2 2 2 2 2" xfId="8972"/>
    <cellStyle name="Normal 12 4 2 2 2 3" xfId="8973"/>
    <cellStyle name="Normal 12 4 2 2 3" xfId="8974"/>
    <cellStyle name="Normal 12 4 2 2 3 2" xfId="8975"/>
    <cellStyle name="Normal 12 4 2 2 4" xfId="8976"/>
    <cellStyle name="Normal 12 4 2 3" xfId="8977"/>
    <cellStyle name="Normal 12 4 2 3 2" xfId="8978"/>
    <cellStyle name="Normal 12 4 2 3 2 2" xfId="8979"/>
    <cellStyle name="Normal 12 4 2 3 3" xfId="8980"/>
    <cellStyle name="Normal 12 4 2 4" xfId="8981"/>
    <cellStyle name="Normal 12 4 2 4 2" xfId="8982"/>
    <cellStyle name="Normal 12 4 2 5" xfId="8983"/>
    <cellStyle name="Normal 12 4 3" xfId="8984"/>
    <cellStyle name="Normal 12 4 3 2" xfId="8985"/>
    <cellStyle name="Normal 12 4 3 2 2" xfId="8986"/>
    <cellStyle name="Normal 12 4 3 2 2 2" xfId="8987"/>
    <cellStyle name="Normal 12 4 3 2 3" xfId="8988"/>
    <cellStyle name="Normal 12 4 3 3" xfId="8989"/>
    <cellStyle name="Normal 12 4 3 3 2" xfId="8990"/>
    <cellStyle name="Normal 12 4 3 4" xfId="8991"/>
    <cellStyle name="Normal 12 4 4" xfId="8992"/>
    <cellStyle name="Normal 12 4 4 2" xfId="8993"/>
    <cellStyle name="Normal 12 4 4 2 2" xfId="8994"/>
    <cellStyle name="Normal 12 4 4 3" xfId="8995"/>
    <cellStyle name="Normal 12 4 5" xfId="8996"/>
    <cellStyle name="Normal 12 4 5 2" xfId="8997"/>
    <cellStyle name="Normal 12 4 6" xfId="8998"/>
    <cellStyle name="Normal 12 5" xfId="3929"/>
    <cellStyle name="Normal 12 5 2" xfId="8999"/>
    <cellStyle name="Normal 12 5 2 2" xfId="9000"/>
    <cellStyle name="Normal 12 5 2 2 2" xfId="9001"/>
    <cellStyle name="Normal 12 5 2 2 2 2" xfId="9002"/>
    <cellStyle name="Normal 12 5 2 2 3" xfId="9003"/>
    <cellStyle name="Normal 12 5 2 3" xfId="9004"/>
    <cellStyle name="Normal 12 5 2 3 2" xfId="9005"/>
    <cellStyle name="Normal 12 5 2 4" xfId="9006"/>
    <cellStyle name="Normal 12 5 3" xfId="9007"/>
    <cellStyle name="Normal 12 5 3 2" xfId="9008"/>
    <cellStyle name="Normal 12 5 3 2 2" xfId="9009"/>
    <cellStyle name="Normal 12 5 3 3" xfId="9010"/>
    <cellStyle name="Normal 12 5 4" xfId="9011"/>
    <cellStyle name="Normal 12 5 4 2" xfId="9012"/>
    <cellStyle name="Normal 12 5 5" xfId="9013"/>
    <cellStyle name="Normal 12 6" xfId="3930"/>
    <cellStyle name="Normal 12 6 2" xfId="9014"/>
    <cellStyle name="Normal 12 6 2 2" xfId="9015"/>
    <cellStyle name="Normal 12 6 2 2 2" xfId="9016"/>
    <cellStyle name="Normal 12 6 2 3" xfId="9017"/>
    <cellStyle name="Normal 12 6 3" xfId="9018"/>
    <cellStyle name="Normal 12 6 3 2" xfId="9019"/>
    <cellStyle name="Normal 12 6 4" xfId="9020"/>
    <cellStyle name="Normal 12 7" xfId="9021"/>
    <cellStyle name="Normal 12 7 2" xfId="9022"/>
    <cellStyle name="Normal 12 7 2 2" xfId="9023"/>
    <cellStyle name="Normal 12 7 3" xfId="9024"/>
    <cellStyle name="Normal 12 8" xfId="9025"/>
    <cellStyle name="Normal 12 8 2" xfId="9026"/>
    <cellStyle name="Normal 12 9" xfId="9027"/>
    <cellStyle name="Normal 13" xfId="3931"/>
    <cellStyle name="Normal 13 2" xfId="3932"/>
    <cellStyle name="Normal 13 2 2" xfId="9028"/>
    <cellStyle name="Normal 13 2 2 2" xfId="9029"/>
    <cellStyle name="Normal 13 2 3" xfId="9030"/>
    <cellStyle name="Normal 13 3" xfId="3933"/>
    <cellStyle name="Normal 13 3 2" xfId="9031"/>
    <cellStyle name="Normal 13 3 3" xfId="9032"/>
    <cellStyle name="Normal 13 4" xfId="3934"/>
    <cellStyle name="Normal 13 5" xfId="3935"/>
    <cellStyle name="Normal 13 6" xfId="3936"/>
    <cellStyle name="Normal 14" xfId="3937"/>
    <cellStyle name="Normal 14 10" xfId="9033"/>
    <cellStyle name="Normal 14 2" xfId="3938"/>
    <cellStyle name="Normal 14 2 2" xfId="9034"/>
    <cellStyle name="Normal 14 2 2 2" xfId="9035"/>
    <cellStyle name="Normal 14 2 2 2 2" xfId="9036"/>
    <cellStyle name="Normal 14 2 2 2 2 2" xfId="9037"/>
    <cellStyle name="Normal 14 2 2 2 2 2 2" xfId="9038"/>
    <cellStyle name="Normal 14 2 2 2 2 2 2 2" xfId="9039"/>
    <cellStyle name="Normal 14 2 2 2 2 2 3" xfId="9040"/>
    <cellStyle name="Normal 14 2 2 2 2 3" xfId="9041"/>
    <cellStyle name="Normal 14 2 2 2 2 3 2" xfId="9042"/>
    <cellStyle name="Normal 14 2 2 2 2 4" xfId="9043"/>
    <cellStyle name="Normal 14 2 2 2 3" xfId="9044"/>
    <cellStyle name="Normal 14 2 2 2 3 2" xfId="9045"/>
    <cellStyle name="Normal 14 2 2 2 3 2 2" xfId="9046"/>
    <cellStyle name="Normal 14 2 2 2 3 3" xfId="9047"/>
    <cellStyle name="Normal 14 2 2 2 4" xfId="9048"/>
    <cellStyle name="Normal 14 2 2 2 4 2" xfId="9049"/>
    <cellStyle name="Normal 14 2 2 2 5" xfId="9050"/>
    <cellStyle name="Normal 14 2 2 2 6" xfId="9051"/>
    <cellStyle name="Normal 14 2 2 3" xfId="9052"/>
    <cellStyle name="Normal 14 2 2 3 2" xfId="9053"/>
    <cellStyle name="Normal 14 2 2 3 2 2" xfId="9054"/>
    <cellStyle name="Normal 14 2 2 3 2 2 2" xfId="9055"/>
    <cellStyle name="Normal 14 2 2 3 2 3" xfId="9056"/>
    <cellStyle name="Normal 14 2 2 3 3" xfId="9057"/>
    <cellStyle name="Normal 14 2 2 3 3 2" xfId="9058"/>
    <cellStyle name="Normal 14 2 2 3 4" xfId="9059"/>
    <cellStyle name="Normal 14 2 2 4" xfId="9060"/>
    <cellStyle name="Normal 14 2 2 4 2" xfId="9061"/>
    <cellStyle name="Normal 14 2 2 4 2 2" xfId="9062"/>
    <cellStyle name="Normal 14 2 2 4 3" xfId="9063"/>
    <cellStyle name="Normal 14 2 2 5" xfId="9064"/>
    <cellStyle name="Normal 14 2 2 5 2" xfId="9065"/>
    <cellStyle name="Normal 14 2 2 6" xfId="9066"/>
    <cellStyle name="Normal 14 2 2 7" xfId="9067"/>
    <cellStyle name="Normal 14 2 3" xfId="9068"/>
    <cellStyle name="Normal 14 2 3 2" xfId="9069"/>
    <cellStyle name="Normal 14 2 3 2 2" xfId="9070"/>
    <cellStyle name="Normal 14 2 3 2 2 2" xfId="9071"/>
    <cellStyle name="Normal 14 2 3 2 2 2 2" xfId="9072"/>
    <cellStyle name="Normal 14 2 3 2 2 3" xfId="9073"/>
    <cellStyle name="Normal 14 2 3 2 3" xfId="9074"/>
    <cellStyle name="Normal 14 2 3 2 3 2" xfId="9075"/>
    <cellStyle name="Normal 14 2 3 2 4" xfId="9076"/>
    <cellStyle name="Normal 14 2 3 3" xfId="9077"/>
    <cellStyle name="Normal 14 2 3 3 2" xfId="9078"/>
    <cellStyle name="Normal 14 2 3 3 2 2" xfId="9079"/>
    <cellStyle name="Normal 14 2 3 3 3" xfId="9080"/>
    <cellStyle name="Normal 14 2 3 4" xfId="9081"/>
    <cellStyle name="Normal 14 2 3 4 2" xfId="9082"/>
    <cellStyle name="Normal 14 2 3 5" xfId="9083"/>
    <cellStyle name="Normal 14 2 4" xfId="9084"/>
    <cellStyle name="Normal 14 2 4 2" xfId="9085"/>
    <cellStyle name="Normal 14 2 4 2 2" xfId="9086"/>
    <cellStyle name="Normal 14 2 4 2 2 2" xfId="9087"/>
    <cellStyle name="Normal 14 2 4 2 3" xfId="9088"/>
    <cellStyle name="Normal 14 2 4 3" xfId="9089"/>
    <cellStyle name="Normal 14 2 4 3 2" xfId="9090"/>
    <cellStyle name="Normal 14 2 4 4" xfId="9091"/>
    <cellStyle name="Normal 14 2 5" xfId="9092"/>
    <cellStyle name="Normal 14 2 5 2" xfId="9093"/>
    <cellStyle name="Normal 14 2 5 2 2" xfId="9094"/>
    <cellStyle name="Normal 14 2 5 3" xfId="9095"/>
    <cellStyle name="Normal 14 2 6" xfId="9096"/>
    <cellStyle name="Normal 14 2 6 2" xfId="9097"/>
    <cellStyle name="Normal 14 2 7" xfId="9098"/>
    <cellStyle name="Normal 14 2 8" xfId="9099"/>
    <cellStyle name="Normal 14 3" xfId="3939"/>
    <cellStyle name="Normal 14 3 2" xfId="9100"/>
    <cellStyle name="Normal 14 3 2 2" xfId="9101"/>
    <cellStyle name="Normal 14 3 2 2 2" xfId="9102"/>
    <cellStyle name="Normal 14 3 2 2 2 2" xfId="9103"/>
    <cellStyle name="Normal 14 3 2 2 2 2 2" xfId="9104"/>
    <cellStyle name="Normal 14 3 2 2 2 3" xfId="9105"/>
    <cellStyle name="Normal 14 3 2 2 3" xfId="9106"/>
    <cellStyle name="Normal 14 3 2 2 3 2" xfId="9107"/>
    <cellStyle name="Normal 14 3 2 2 4" xfId="9108"/>
    <cellStyle name="Normal 14 3 2 3" xfId="9109"/>
    <cellStyle name="Normal 14 3 2 3 2" xfId="9110"/>
    <cellStyle name="Normal 14 3 2 3 2 2" xfId="9111"/>
    <cellStyle name="Normal 14 3 2 3 3" xfId="9112"/>
    <cellStyle name="Normal 14 3 2 4" xfId="9113"/>
    <cellStyle name="Normal 14 3 2 4 2" xfId="9114"/>
    <cellStyle name="Normal 14 3 2 5" xfId="9115"/>
    <cellStyle name="Normal 14 3 2 6" xfId="9116"/>
    <cellStyle name="Normal 14 3 3" xfId="9117"/>
    <cellStyle name="Normal 14 3 3 2" xfId="9118"/>
    <cellStyle name="Normal 14 3 3 2 2" xfId="9119"/>
    <cellStyle name="Normal 14 3 3 2 2 2" xfId="9120"/>
    <cellStyle name="Normal 14 3 3 2 3" xfId="9121"/>
    <cellStyle name="Normal 14 3 3 3" xfId="9122"/>
    <cellStyle name="Normal 14 3 3 3 2" xfId="9123"/>
    <cellStyle name="Normal 14 3 3 4" xfId="9124"/>
    <cellStyle name="Normal 14 3 4" xfId="9125"/>
    <cellStyle name="Normal 14 3 4 2" xfId="9126"/>
    <cellStyle name="Normal 14 3 4 2 2" xfId="9127"/>
    <cellStyle name="Normal 14 3 4 3" xfId="9128"/>
    <cellStyle name="Normal 14 3 5" xfId="9129"/>
    <cellStyle name="Normal 14 3 5 2" xfId="9130"/>
    <cellStyle name="Normal 14 3 6" xfId="9131"/>
    <cellStyle name="Normal 14 3 7" xfId="9132"/>
    <cellStyle name="Normal 14 4" xfId="9133"/>
    <cellStyle name="Normal 14 4 2" xfId="9134"/>
    <cellStyle name="Normal 14 4 2 2" xfId="9135"/>
    <cellStyle name="Normal 14 4 2 2 2" xfId="9136"/>
    <cellStyle name="Normal 14 4 2 2 2 2" xfId="9137"/>
    <cellStyle name="Normal 14 4 2 2 3" xfId="9138"/>
    <cellStyle name="Normal 14 4 2 3" xfId="9139"/>
    <cellStyle name="Normal 14 4 2 3 2" xfId="9140"/>
    <cellStyle name="Normal 14 4 2 4" xfId="9141"/>
    <cellStyle name="Normal 14 4 3" xfId="9142"/>
    <cellStyle name="Normal 14 4 3 2" xfId="9143"/>
    <cellStyle name="Normal 14 4 3 2 2" xfId="9144"/>
    <cellStyle name="Normal 14 4 3 3" xfId="9145"/>
    <cellStyle name="Normal 14 4 4" xfId="9146"/>
    <cellStyle name="Normal 14 4 4 2" xfId="9147"/>
    <cellStyle name="Normal 14 4 5" xfId="9148"/>
    <cellStyle name="Normal 14 5" xfId="9149"/>
    <cellStyle name="Normal 14 5 2" xfId="9150"/>
    <cellStyle name="Normal 14 5 2 2" xfId="9151"/>
    <cellStyle name="Normal 14 5 2 2 2" xfId="9152"/>
    <cellStyle name="Normal 14 5 2 3" xfId="9153"/>
    <cellStyle name="Normal 14 5 3" xfId="9154"/>
    <cellStyle name="Normal 14 5 3 2" xfId="9155"/>
    <cellStyle name="Normal 14 5 4" xfId="9156"/>
    <cellStyle name="Normal 14 6" xfId="9157"/>
    <cellStyle name="Normal 14 6 2" xfId="9158"/>
    <cellStyle name="Normal 14 6 2 2" xfId="9159"/>
    <cellStyle name="Normal 14 6 3" xfId="9160"/>
    <cellStyle name="Normal 14 7" xfId="9161"/>
    <cellStyle name="Normal 14 7 2" xfId="9162"/>
    <cellStyle name="Normal 14 8" xfId="9163"/>
    <cellStyle name="Normal 14 9" xfId="9164"/>
    <cellStyle name="Normal 15" xfId="3940"/>
    <cellStyle name="Normal 15 2" xfId="3941"/>
    <cellStyle name="Normal 15 2 2" xfId="3942"/>
    <cellStyle name="Normal 15 2 2 2" xfId="9165"/>
    <cellStyle name="Normal 15 2 3" xfId="3943"/>
    <cellStyle name="Normal 15 3" xfId="3944"/>
    <cellStyle name="Normal 15 3 2" xfId="9166"/>
    <cellStyle name="Normal 15 4" xfId="3945"/>
    <cellStyle name="Normal 15 4 2" xfId="9167"/>
    <cellStyle name="Normal 15 5" xfId="9168"/>
    <cellStyle name="Normal 15 6" xfId="9169"/>
    <cellStyle name="Normal 16" xfId="3946"/>
    <cellStyle name="Normal 16 2" xfId="3947"/>
    <cellStyle name="Normal 16 2 2" xfId="9170"/>
    <cellStyle name="Normal 16 2 2 2" xfId="9171"/>
    <cellStyle name="Normal 16 2 2 2 2" xfId="9172"/>
    <cellStyle name="Normal 16 2 2 2 2 2" xfId="9173"/>
    <cellStyle name="Normal 16 2 2 2 2 2 2" xfId="9174"/>
    <cellStyle name="Normal 16 2 2 2 2 3" xfId="9175"/>
    <cellStyle name="Normal 16 2 2 2 3" xfId="9176"/>
    <cellStyle name="Normal 16 2 2 2 3 2" xfId="9177"/>
    <cellStyle name="Normal 16 2 2 2 4" xfId="9178"/>
    <cellStyle name="Normal 16 2 2 2 5" xfId="9179"/>
    <cellStyle name="Normal 16 2 2 3" xfId="9180"/>
    <cellStyle name="Normal 16 2 2 3 2" xfId="9181"/>
    <cellStyle name="Normal 16 2 2 3 2 2" xfId="9182"/>
    <cellStyle name="Normal 16 2 2 3 3" xfId="9183"/>
    <cellStyle name="Normal 16 2 2 4" xfId="9184"/>
    <cellStyle name="Normal 16 2 2 4 2" xfId="9185"/>
    <cellStyle name="Normal 16 2 2 5" xfId="9186"/>
    <cellStyle name="Normal 16 2 2 6" xfId="9187"/>
    <cellStyle name="Normal 16 2 3" xfId="9188"/>
    <cellStyle name="Normal 16 2 3 2" xfId="9189"/>
    <cellStyle name="Normal 16 2 3 2 2" xfId="9190"/>
    <cellStyle name="Normal 16 2 3 2 2 2" xfId="9191"/>
    <cellStyle name="Normal 16 2 3 2 3" xfId="9192"/>
    <cellStyle name="Normal 16 2 3 3" xfId="9193"/>
    <cellStyle name="Normal 16 2 3 3 2" xfId="9194"/>
    <cellStyle name="Normal 16 2 3 4" xfId="9195"/>
    <cellStyle name="Normal 16 2 4" xfId="9196"/>
    <cellStyle name="Normal 16 2 4 2" xfId="9197"/>
    <cellStyle name="Normal 16 2 4 2 2" xfId="9198"/>
    <cellStyle name="Normal 16 2 4 3" xfId="9199"/>
    <cellStyle name="Normal 16 2 5" xfId="9200"/>
    <cellStyle name="Normal 16 2 5 2" xfId="9201"/>
    <cellStyle name="Normal 16 2 6" xfId="9202"/>
    <cellStyle name="Normal 16 2 7" xfId="9203"/>
    <cellStyle name="Normal 16 2_แผนงานโครงการขยายเขตปี 60 .เพิ่มจากสาขา.2" xfId="9204"/>
    <cellStyle name="Normal 16 3" xfId="3948"/>
    <cellStyle name="Normal 16 3 2" xfId="9205"/>
    <cellStyle name="Normal 16 3 2 2" xfId="9206"/>
    <cellStyle name="Normal 16 3 2 2 2" xfId="9207"/>
    <cellStyle name="Normal 16 3 2 2 2 2" xfId="9208"/>
    <cellStyle name="Normal 16 3 2 2 3" xfId="9209"/>
    <cellStyle name="Normal 16 3 2 3" xfId="9210"/>
    <cellStyle name="Normal 16 3 2 3 2" xfId="9211"/>
    <cellStyle name="Normal 16 3 2 4" xfId="9212"/>
    <cellStyle name="Normal 16 3 2 5" xfId="9213"/>
    <cellStyle name="Normal 16 3 3" xfId="9214"/>
    <cellStyle name="Normal 16 3 3 2" xfId="9215"/>
    <cellStyle name="Normal 16 3 3 2 2" xfId="9216"/>
    <cellStyle name="Normal 16 3 3 3" xfId="9217"/>
    <cellStyle name="Normal 16 3 4" xfId="9218"/>
    <cellStyle name="Normal 16 3 4 2" xfId="9219"/>
    <cellStyle name="Normal 16 3 5" xfId="9220"/>
    <cellStyle name="Normal 16 3 6" xfId="9221"/>
    <cellStyle name="Normal 16 4" xfId="9222"/>
    <cellStyle name="Normal 16 4 2" xfId="9223"/>
    <cellStyle name="Normal 16 4 2 2" xfId="9224"/>
    <cellStyle name="Normal 16 4 2 2 2" xfId="9225"/>
    <cellStyle name="Normal 16 4 2 3" xfId="9226"/>
    <cellStyle name="Normal 16 4 3" xfId="9227"/>
    <cellStyle name="Normal 16 4 3 2" xfId="9228"/>
    <cellStyle name="Normal 16 4 4" xfId="9229"/>
    <cellStyle name="Normal 16 4 5" xfId="9230"/>
    <cellStyle name="Normal 16 5" xfId="9231"/>
    <cellStyle name="Normal 16 5 2" xfId="9232"/>
    <cellStyle name="Normal 16 5 2 2" xfId="9233"/>
    <cellStyle name="Normal 16 5 3" xfId="9234"/>
    <cellStyle name="Normal 16 6" xfId="9235"/>
    <cellStyle name="Normal 16 6 2" xfId="9236"/>
    <cellStyle name="Normal 16 7" xfId="9237"/>
    <cellStyle name="Normal 16 8" xfId="9238"/>
    <cellStyle name="Normal 17" xfId="3949"/>
    <cellStyle name="Normal 17 2" xfId="3950"/>
    <cellStyle name="Normal 17 2 2" xfId="3951"/>
    <cellStyle name="Normal 17 2 2 2" xfId="3952"/>
    <cellStyle name="Normal 17 2 2 3" xfId="3953"/>
    <cellStyle name="Normal 17 2 3" xfId="3954"/>
    <cellStyle name="Normal 17 2 3 2" xfId="3955"/>
    <cellStyle name="Normal 17 2 3 3" xfId="3956"/>
    <cellStyle name="Normal 17 2 4" xfId="3957"/>
    <cellStyle name="Normal 17 2 4 2" xfId="3958"/>
    <cellStyle name="Normal 17 2 4 2 2" xfId="3959"/>
    <cellStyle name="Normal 17 2 4 3" xfId="3960"/>
    <cellStyle name="Normal 17 2 4 4" xfId="3961"/>
    <cellStyle name="Normal 17 2 5" xfId="3962"/>
    <cellStyle name="Normal 17 2 5 2" xfId="3963"/>
    <cellStyle name="Normal 17 2 5 3" xfId="3964"/>
    <cellStyle name="Normal 17 2 6" xfId="3965"/>
    <cellStyle name="Normal 17 2 6 2" xfId="3966"/>
    <cellStyle name="Normal 17 2 7" xfId="3967"/>
    <cellStyle name="Normal 17 3" xfId="3968"/>
    <cellStyle name="Normal 17 3 2" xfId="3969"/>
    <cellStyle name="Normal 17 4" xfId="3970"/>
    <cellStyle name="Normal 17 5" xfId="3971"/>
    <cellStyle name="Normal 17 6" xfId="3972"/>
    <cellStyle name="Normal 17 7" xfId="3973"/>
    <cellStyle name="Normal 17 8" xfId="3974"/>
    <cellStyle name="Normal 18" xfId="3975"/>
    <cellStyle name="Normal 18 2" xfId="3976"/>
    <cellStyle name="Normal 18 2 2" xfId="3977"/>
    <cellStyle name="Normal 18 2 2 2" xfId="9239"/>
    <cellStyle name="Normal 18 2 2 2 2" xfId="9240"/>
    <cellStyle name="Normal 18 2 2 2 2 2" xfId="9241"/>
    <cellStyle name="Normal 18 2 2 2 3" xfId="9242"/>
    <cellStyle name="Normal 18 2 2 3" xfId="9243"/>
    <cellStyle name="Normal 18 2 2 3 2" xfId="9244"/>
    <cellStyle name="Normal 18 2 2 4" xfId="9245"/>
    <cellStyle name="Normal 18 2 2 5" xfId="9246"/>
    <cellStyle name="Normal 18 2 3" xfId="3978"/>
    <cellStyle name="Normal 18 2 3 2" xfId="9247"/>
    <cellStyle name="Normal 18 2 3 2 2" xfId="9248"/>
    <cellStyle name="Normal 18 2 3 3" xfId="9249"/>
    <cellStyle name="Normal 18 2 4" xfId="9250"/>
    <cellStyle name="Normal 18 2 4 2" xfId="9251"/>
    <cellStyle name="Normal 18 2 5" xfId="9252"/>
    <cellStyle name="Normal 18 2 6" xfId="9253"/>
    <cellStyle name="Normal 18 3" xfId="3979"/>
    <cellStyle name="Normal 18 3 2" xfId="3980"/>
    <cellStyle name="Normal 18 3 2 2" xfId="9254"/>
    <cellStyle name="Normal 18 3 2 2 2" xfId="9255"/>
    <cellStyle name="Normal 18 3 2 3" xfId="9256"/>
    <cellStyle name="Normal 18 3 2 4" xfId="9257"/>
    <cellStyle name="Normal 18 3 3" xfId="3981"/>
    <cellStyle name="Normal 18 3 3 2" xfId="9258"/>
    <cellStyle name="Normal 18 3 4" xfId="9259"/>
    <cellStyle name="Normal 18 3 5" xfId="9260"/>
    <cellStyle name="Normal 18 4" xfId="3982"/>
    <cellStyle name="Normal 18 4 2" xfId="9261"/>
    <cellStyle name="Normal 18 4 2 2" xfId="9262"/>
    <cellStyle name="Normal 18 4 3" xfId="9263"/>
    <cellStyle name="Normal 18 4 4" xfId="9264"/>
    <cellStyle name="Normal 18 5" xfId="3983"/>
    <cellStyle name="Normal 18 5 2" xfId="9265"/>
    <cellStyle name="Normal 18 6" xfId="3984"/>
    <cellStyle name="Normal 18 7" xfId="3985"/>
    <cellStyle name="Normal 18 8" xfId="3986"/>
    <cellStyle name="Normal 19" xfId="3987"/>
    <cellStyle name="Normal 19 2" xfId="3988"/>
    <cellStyle name="Normal 19 2 2" xfId="3989"/>
    <cellStyle name="Normal 19 2 3" xfId="3990"/>
    <cellStyle name="Normal 19 3" xfId="3991"/>
    <cellStyle name="Normal 19 4" xfId="3992"/>
    <cellStyle name="Normal 19 5" xfId="3993"/>
    <cellStyle name="Normal 19 6" xfId="3994"/>
    <cellStyle name="Normal 19 7" xfId="3995"/>
    <cellStyle name="Normal 19 8" xfId="3996"/>
    <cellStyle name="Normal 2" xfId="3997"/>
    <cellStyle name="Normal 2 1" xfId="3998"/>
    <cellStyle name="Normal 2 1 2" xfId="9266"/>
    <cellStyle name="Normal 2 1 2 2" xfId="9267"/>
    <cellStyle name="Normal 2 1 2 2 2" xfId="9268"/>
    <cellStyle name="Normal 2 1 2 2 3" xfId="9269"/>
    <cellStyle name="Normal 2 1 2 3" xfId="9270"/>
    <cellStyle name="Normal 2 1 2 3 2" xfId="9271"/>
    <cellStyle name="Normal 2 1 2 3 3" xfId="9272"/>
    <cellStyle name="Normal 2 1 2 4" xfId="9273"/>
    <cellStyle name="Normal 2 1 2 5" xfId="9274"/>
    <cellStyle name="Normal 2 1 2 6" xfId="9275"/>
    <cellStyle name="Normal 2 1 2 7" xfId="9276"/>
    <cellStyle name="Normal 2 10" xfId="3999"/>
    <cellStyle name="Normal 2 10 2" xfId="9277"/>
    <cellStyle name="Normal 2 11" xfId="4000"/>
    <cellStyle name="Normal 2 12" xfId="4001"/>
    <cellStyle name="Normal 2 13" xfId="4002"/>
    <cellStyle name="Normal 2 14" xfId="4003"/>
    <cellStyle name="Normal 2 14 2" xfId="9278"/>
    <cellStyle name="Normal 2 14 2 2" xfId="9279"/>
    <cellStyle name="Normal 2 14 2 2 2" xfId="9280"/>
    <cellStyle name="Normal 2 14 3" xfId="9281"/>
    <cellStyle name="Normal 2 14 3 2" xfId="9282"/>
    <cellStyle name="Normal 2 15" xfId="4004"/>
    <cellStyle name="Normal 2 15 2" xfId="9283"/>
    <cellStyle name="Normal 2 15 2 2" xfId="9284"/>
    <cellStyle name="Normal 2 16" xfId="4005"/>
    <cellStyle name="Normal 2 16 2" xfId="4006"/>
    <cellStyle name="Normal 2 17" xfId="4007"/>
    <cellStyle name="Normal 2 17 2" xfId="9285"/>
    <cellStyle name="Normal 2 17 3" xfId="9286"/>
    <cellStyle name="Normal 2 18" xfId="4008"/>
    <cellStyle name="Normal 2 19" xfId="4009"/>
    <cellStyle name="Normal 2 2" xfId="4010"/>
    <cellStyle name="Normal 2 2 10" xfId="4011"/>
    <cellStyle name="Normal 2 2 10 2" xfId="9287"/>
    <cellStyle name="Normal 2 2 11" xfId="4012"/>
    <cellStyle name="Normal 2 2 11 2" xfId="9288"/>
    <cellStyle name="Normal 2 2 12" xfId="4013"/>
    <cellStyle name="Normal 2 2 12 2" xfId="9289"/>
    <cellStyle name="Normal 2 2 13" xfId="4014"/>
    <cellStyle name="Normal 2 2 13 2" xfId="9290"/>
    <cellStyle name="Normal 2 2 14" xfId="4015"/>
    <cellStyle name="Normal 2 2 14 2" xfId="9291"/>
    <cellStyle name="Normal 2 2 15" xfId="4016"/>
    <cellStyle name="Normal 2 2 15 2" xfId="9292"/>
    <cellStyle name="Normal 2 2 16" xfId="9293"/>
    <cellStyle name="Normal 2 2 16 2" xfId="9294"/>
    <cellStyle name="Normal 2 2 17" xfId="9295"/>
    <cellStyle name="Normal 2 2 17 2" xfId="9296"/>
    <cellStyle name="Normal 2 2 18" xfId="9297"/>
    <cellStyle name="Normal 2 2 18 2" xfId="9298"/>
    <cellStyle name="Normal 2 2 19" xfId="9299"/>
    <cellStyle name="Normal 2 2 19 2" xfId="9300"/>
    <cellStyle name="Normal 2 2 2" xfId="4017"/>
    <cellStyle name="Normal 2 2 2 2" xfId="4018"/>
    <cellStyle name="Normal 2 2 2 2 2" xfId="9301"/>
    <cellStyle name="Normal 2 2 2 2 2 2" xfId="9302"/>
    <cellStyle name="Normal 2 2 2 2 3" xfId="9303"/>
    <cellStyle name="Normal 2 2 2 3" xfId="4019"/>
    <cellStyle name="Normal 2 2 2 4" xfId="9304"/>
    <cellStyle name="Normal 2 2 2 5" xfId="5677"/>
    <cellStyle name="Normal 2 2 20" xfId="9305"/>
    <cellStyle name="Normal 2 2 3" xfId="4020"/>
    <cellStyle name="Normal 2 2 3 2" xfId="9306"/>
    <cellStyle name="Normal 2 2 3 3" xfId="9307"/>
    <cellStyle name="Normal 2 2 4" xfId="4021"/>
    <cellStyle name="Normal 2 2 4 2" xfId="4022"/>
    <cellStyle name="Normal 2 2 4 3" xfId="4023"/>
    <cellStyle name="Normal 2 2 5" xfId="4024"/>
    <cellStyle name="Normal 2 2 5 2" xfId="9308"/>
    <cellStyle name="Normal 2 2 6" xfId="4025"/>
    <cellStyle name="Normal 2 2 6 2" xfId="4026"/>
    <cellStyle name="Normal 2 2 6 3" xfId="4027"/>
    <cellStyle name="Normal 2 2 6 4" xfId="4028"/>
    <cellStyle name="Normal 2 2 6 5" xfId="4029"/>
    <cellStyle name="Normal 2 2 6 6" xfId="4030"/>
    <cellStyle name="Normal 2 2 6 7" xfId="4031"/>
    <cellStyle name="Normal 2 2 6 8" xfId="4032"/>
    <cellStyle name="Normal 2 2 7" xfId="4033"/>
    <cellStyle name="Normal 2 2 7 2" xfId="9309"/>
    <cellStyle name="Normal 2 2 8" xfId="4034"/>
    <cellStyle name="Normal 2 2 8 2" xfId="9310"/>
    <cellStyle name="Normal 2 2 9" xfId="4035"/>
    <cellStyle name="Normal 2 2 9 2" xfId="9311"/>
    <cellStyle name="Normal 2 2_Xl0000051" xfId="9312"/>
    <cellStyle name="Normal 2 20" xfId="9313"/>
    <cellStyle name="Normal 2 3" xfId="4036"/>
    <cellStyle name="Normal 2 3 2" xfId="4037"/>
    <cellStyle name="Normal 2 3 2 2" xfId="4038"/>
    <cellStyle name="Normal 2 3 2 2 2" xfId="9314"/>
    <cellStyle name="Normal 2 3 2 3" xfId="4039"/>
    <cellStyle name="Normal 2 3 2 4" xfId="4040"/>
    <cellStyle name="Normal 2 3 3" xfId="4041"/>
    <cellStyle name="Normal 2 3 3 2" xfId="9315"/>
    <cellStyle name="Normal 2 3 4" xfId="4042"/>
    <cellStyle name="Normal 2 3 5" xfId="4043"/>
    <cellStyle name="Normal 2 3_แผน 55_รวมเล่ม - 23 ก.พ.54- v.ผชก.(พ)" xfId="9316"/>
    <cellStyle name="Normal 2 4" xfId="4044"/>
    <cellStyle name="Normal 2 4 2" xfId="4045"/>
    <cellStyle name="Normal 2 4 2 2" xfId="9317"/>
    <cellStyle name="Normal 2 4 2 3" xfId="9318"/>
    <cellStyle name="Normal 2 4 3" xfId="9319"/>
    <cellStyle name="Normal 2 4 3 2" xfId="9320"/>
    <cellStyle name="Normal 2 4 3 3" xfId="9321"/>
    <cellStyle name="Normal 2 4 4" xfId="9322"/>
    <cellStyle name="Normal 2 4 5" xfId="9323"/>
    <cellStyle name="Normal 2 5" xfId="4046"/>
    <cellStyle name="Normal 2 5 2" xfId="4047"/>
    <cellStyle name="Normal 2 5 2 2" xfId="9324"/>
    <cellStyle name="Normal 2 5 2 3" xfId="9325"/>
    <cellStyle name="Normal 2 5 3" xfId="4048"/>
    <cellStyle name="Normal 2 5 4" xfId="4049"/>
    <cellStyle name="Normal 2 6" xfId="4050"/>
    <cellStyle name="Normal 2 6 2" xfId="4051"/>
    <cellStyle name="Normal 2 6 2 2" xfId="9326"/>
    <cellStyle name="Normal 2 6 3" xfId="4052"/>
    <cellStyle name="Normal 2 6 4" xfId="4053"/>
    <cellStyle name="Normal 2 7" xfId="4054"/>
    <cellStyle name="Normal 2 7 2" xfId="9327"/>
    <cellStyle name="Normal 2 7 2 2" xfId="9328"/>
    <cellStyle name="Normal 2 7 3" xfId="9329"/>
    <cellStyle name="Normal 2 8" xfId="4055"/>
    <cellStyle name="Normal 2 8 2" xfId="4056"/>
    <cellStyle name="Normal 2 8 2 2" xfId="9330"/>
    <cellStyle name="Normal 2 8 3" xfId="4057"/>
    <cellStyle name="Normal 2 8 4" xfId="4058"/>
    <cellStyle name="Normal 2 8 5" xfId="4059"/>
    <cellStyle name="Normal 2 8 6" xfId="4060"/>
    <cellStyle name="Normal 2 8 7" xfId="4061"/>
    <cellStyle name="Normal 2 8 8" xfId="4062"/>
    <cellStyle name="Normal 2 9" xfId="4063"/>
    <cellStyle name="Normal 2 9 2" xfId="9331"/>
    <cellStyle name="Normal 2 9 2 2" xfId="9332"/>
    <cellStyle name="Normal 2 9 3" xfId="9333"/>
    <cellStyle name="Normal 2_Book1" xfId="9334"/>
    <cellStyle name="Normal 20" xfId="4064"/>
    <cellStyle name="Normal 20 2" xfId="4065"/>
    <cellStyle name="Normal 20 2 2" xfId="4066"/>
    <cellStyle name="Normal 20 2 2 2" xfId="4067"/>
    <cellStyle name="Normal 20 2 2 2 2" xfId="9335"/>
    <cellStyle name="Normal 20 2 2 3" xfId="4068"/>
    <cellStyle name="Normal 20 2 3" xfId="4069"/>
    <cellStyle name="Normal 20 2 3 2" xfId="9336"/>
    <cellStyle name="Normal 20 2 4" xfId="4070"/>
    <cellStyle name="Normal 20 2 5" xfId="9337"/>
    <cellStyle name="Normal 20 3" xfId="4071"/>
    <cellStyle name="Normal 20 3 2" xfId="9338"/>
    <cellStyle name="Normal 20 3 2 2" xfId="9339"/>
    <cellStyle name="Normal 20 3 3" xfId="9340"/>
    <cellStyle name="Normal 20 4" xfId="4072"/>
    <cellStyle name="Normal 20 4 2" xfId="9341"/>
    <cellStyle name="Normal 20 5" xfId="9342"/>
    <cellStyle name="Normal 20 6" xfId="9343"/>
    <cellStyle name="Normal 21" xfId="4073"/>
    <cellStyle name="Normal 21 2" xfId="4074"/>
    <cellStyle name="Normal 21 2 2" xfId="4075"/>
    <cellStyle name="Normal 21 2 3" xfId="4076"/>
    <cellStyle name="Normal 21 3" xfId="4077"/>
    <cellStyle name="Normal 21 4" xfId="4078"/>
    <cellStyle name="Normal 21 5" xfId="4079"/>
    <cellStyle name="Normal 21 6" xfId="4080"/>
    <cellStyle name="Normal 22" xfId="4081"/>
    <cellStyle name="Normal 22 2" xfId="4082"/>
    <cellStyle name="Normal 22 2 2" xfId="4083"/>
    <cellStyle name="Normal 22 2 2 2" xfId="9344"/>
    <cellStyle name="Normal 22 2 2 3" xfId="9345"/>
    <cellStyle name="Normal 22 2 3" xfId="4084"/>
    <cellStyle name="Normal 22 2 4" xfId="9346"/>
    <cellStyle name="Normal 22 3" xfId="4085"/>
    <cellStyle name="Normal 22 3 2" xfId="9347"/>
    <cellStyle name="Normal 22 4" xfId="4086"/>
    <cellStyle name="Normal 22 5" xfId="4087"/>
    <cellStyle name="Normal 22 6" xfId="4088"/>
    <cellStyle name="Normal 23" xfId="4089"/>
    <cellStyle name="Normal 23 2" xfId="4090"/>
    <cellStyle name="Normal 23 2 2" xfId="9348"/>
    <cellStyle name="Normal 23 3" xfId="4091"/>
    <cellStyle name="Normal 24" xfId="4092"/>
    <cellStyle name="Normal 24 2" xfId="4093"/>
    <cellStyle name="Normal 24 2 2" xfId="4094"/>
    <cellStyle name="Normal 24 2 2 2" xfId="9349"/>
    <cellStyle name="Normal 24 2 3" xfId="4095"/>
    <cellStyle name="Normal 24 3" xfId="4096"/>
    <cellStyle name="Normal 24 3 2" xfId="9350"/>
    <cellStyle name="Normal 24 4" xfId="4097"/>
    <cellStyle name="Normal 25" xfId="4098"/>
    <cellStyle name="Normal 25 2" xfId="4099"/>
    <cellStyle name="Normal 25 2 2" xfId="4100"/>
    <cellStyle name="Normal 25 3" xfId="4101"/>
    <cellStyle name="Normal 25 4" xfId="9351"/>
    <cellStyle name="Normal 26" xfId="4102"/>
    <cellStyle name="Normal 26 2" xfId="4103"/>
    <cellStyle name="Normal 26 2 2" xfId="9352"/>
    <cellStyle name="Normal 26 3" xfId="4104"/>
    <cellStyle name="Normal 26 4" xfId="9353"/>
    <cellStyle name="Normal 27" xfId="4105"/>
    <cellStyle name="Normal 27 2" xfId="4106"/>
    <cellStyle name="Normal 27 2 2" xfId="4107"/>
    <cellStyle name="Normal 27 2 3" xfId="4108"/>
    <cellStyle name="Normal 27 3" xfId="4109"/>
    <cellStyle name="Normal 27 4" xfId="4110"/>
    <cellStyle name="Normal 28" xfId="4111"/>
    <cellStyle name="Normal 28 2" xfId="4112"/>
    <cellStyle name="Normal 28 2 2" xfId="9354"/>
    <cellStyle name="Normal 28 2 3" xfId="9355"/>
    <cellStyle name="Normal 28 3" xfId="4113"/>
    <cellStyle name="Normal 28 4" xfId="9356"/>
    <cellStyle name="Normal 29" xfId="4114"/>
    <cellStyle name="Normal 29 2" xfId="4115"/>
    <cellStyle name="Normal 29 2 2" xfId="4116"/>
    <cellStyle name="Normal 29 2 2 2" xfId="4117"/>
    <cellStyle name="Normal 29 2 2 3" xfId="4118"/>
    <cellStyle name="Normal 29 3" xfId="4119"/>
    <cellStyle name="Normal 29 4" xfId="4120"/>
    <cellStyle name="Normal 29 5" xfId="4121"/>
    <cellStyle name="Normal 3" xfId="4122"/>
    <cellStyle name="Normal 3 10" xfId="9357"/>
    <cellStyle name="Normal 3 2" xfId="4123"/>
    <cellStyle name="Normal 3 2 10" xfId="9358"/>
    <cellStyle name="Normal 3 2 2" xfId="4124"/>
    <cellStyle name="Normal 3 2 2 2" xfId="4125"/>
    <cellStyle name="Normal 3 2 2 2 2" xfId="9359"/>
    <cellStyle name="Normal 3 2 2 2 2 2" xfId="9360"/>
    <cellStyle name="Normal 3 2 2 2 3" xfId="9361"/>
    <cellStyle name="Normal 3 2 2 2 4" xfId="9362"/>
    <cellStyle name="Normal 3 2 2 2 4 2" xfId="9363"/>
    <cellStyle name="Normal 3 2 2 2 5" xfId="9364"/>
    <cellStyle name="Normal 3 2 2 3" xfId="4126"/>
    <cellStyle name="Normal 3 2 3" xfId="4127"/>
    <cellStyle name="Normal 3 2 3 2" xfId="9365"/>
    <cellStyle name="Normal 3 2 3 2 2" xfId="9366"/>
    <cellStyle name="Normal 3 2 3 2 3" xfId="9367"/>
    <cellStyle name="Normal 3 2 3 2 3 2" xfId="9368"/>
    <cellStyle name="Normal 3 2 3 2 3 2 2" xfId="9369"/>
    <cellStyle name="Normal 3 2 3 3" xfId="9370"/>
    <cellStyle name="Normal 3 2 3 4" xfId="9371"/>
    <cellStyle name="Normal 3 2 4" xfId="4128"/>
    <cellStyle name="Normal 3 2 5" xfId="9372"/>
    <cellStyle name="Normal 3 2 6" xfId="9373"/>
    <cellStyle name="Normal 3 2 7" xfId="9374"/>
    <cellStyle name="Normal 3 2_รายได้" xfId="9375"/>
    <cellStyle name="Normal 3 3" xfId="4129"/>
    <cellStyle name="Normal 3 3 2" xfId="4130"/>
    <cellStyle name="Normal 3 3 2 2" xfId="9376"/>
    <cellStyle name="Normal 3 3 2 2 2" xfId="9377"/>
    <cellStyle name="Normal 3 3 2 3" xfId="9378"/>
    <cellStyle name="Normal 3 3 3" xfId="9379"/>
    <cellStyle name="Normal 3 3 3 2" xfId="9380"/>
    <cellStyle name="Normal 3 3 4" xfId="9381"/>
    <cellStyle name="Normal 3 4" xfId="4131"/>
    <cellStyle name="Normal 3 4 2" xfId="9382"/>
    <cellStyle name="Normal 3 4 2 2" xfId="9383"/>
    <cellStyle name="Normal 3 4 2 3" xfId="9384"/>
    <cellStyle name="Normal 3 4 3" xfId="9385"/>
    <cellStyle name="Normal 3 4 3 2" xfId="9386"/>
    <cellStyle name="Normal 3 4 4" xfId="9387"/>
    <cellStyle name="Normal 3 5" xfId="4132"/>
    <cellStyle name="Normal 3 5 2" xfId="4133"/>
    <cellStyle name="Normal 3 5 2 2" xfId="4134"/>
    <cellStyle name="Normal 3 5 2 2 2" xfId="4135"/>
    <cellStyle name="Normal 3 5 2 2 2 2" xfId="4136"/>
    <cellStyle name="Normal 3 5 2 2 3" xfId="4137"/>
    <cellStyle name="Normal 3 5 2 2 3 2" xfId="4138"/>
    <cellStyle name="Normal 3 5 2 3" xfId="4139"/>
    <cellStyle name="Normal 3 6" xfId="4140"/>
    <cellStyle name="Normal 3 6 2" xfId="4141"/>
    <cellStyle name="Normal 3 6 2 2" xfId="4142"/>
    <cellStyle name="Normal 3 6 2 2 2" xfId="4143"/>
    <cellStyle name="Normal 3 6 2 3" xfId="4144"/>
    <cellStyle name="Normal 3 6 2 3 2" xfId="4145"/>
    <cellStyle name="Normal 3 6 3" xfId="9388"/>
    <cellStyle name="Normal 3 7" xfId="9389"/>
    <cellStyle name="Normal 3 7 2" xfId="9390"/>
    <cellStyle name="Normal 3 7 3" xfId="9391"/>
    <cellStyle name="Normal 3 8" xfId="9392"/>
    <cellStyle name="Normal 3 9" xfId="9393"/>
    <cellStyle name="Normal 3_pl-57-sap-กปภ.ข.4-น้องเก๋" xfId="4146"/>
    <cellStyle name="Normal 30" xfId="4147"/>
    <cellStyle name="Normal 30 2" xfId="4148"/>
    <cellStyle name="Normal 30 2 2" xfId="4149"/>
    <cellStyle name="Normal 31" xfId="4150"/>
    <cellStyle name="Normal 31 2" xfId="4151"/>
    <cellStyle name="Normal 31 2 2" xfId="4152"/>
    <cellStyle name="Normal 31 2 3" xfId="4153"/>
    <cellStyle name="Normal 31 2 4" xfId="4154"/>
    <cellStyle name="Normal 31 2 5" xfId="4155"/>
    <cellStyle name="Normal 31 3" xfId="4156"/>
    <cellStyle name="Normal 31 3 2" xfId="4157"/>
    <cellStyle name="Normal 31 3 3" xfId="4158"/>
    <cellStyle name="Normal 31 4" xfId="4159"/>
    <cellStyle name="Normal 31 5" xfId="4160"/>
    <cellStyle name="Normal 32" xfId="4161"/>
    <cellStyle name="Normal 32 2" xfId="4162"/>
    <cellStyle name="Normal 32 2 2" xfId="4163"/>
    <cellStyle name="Normal 32 2 3" xfId="4164"/>
    <cellStyle name="Normal 32 3" xfId="4165"/>
    <cellStyle name="Normal 32 3 2" xfId="4166"/>
    <cellStyle name="Normal 32 3 3" xfId="4167"/>
    <cellStyle name="Normal 32 4" xfId="4168"/>
    <cellStyle name="Normal 32 5" xfId="4169"/>
    <cellStyle name="Normal 32 6" xfId="4170"/>
    <cellStyle name="Normal 32 7" xfId="4171"/>
    <cellStyle name="Normal 32 8" xfId="4172"/>
    <cellStyle name="Normal 33" xfId="4173"/>
    <cellStyle name="Normal 33 2" xfId="4174"/>
    <cellStyle name="Normal 33 3" xfId="4175"/>
    <cellStyle name="Normal 33 4" xfId="4176"/>
    <cellStyle name="Normal 33 5" xfId="4177"/>
    <cellStyle name="Normal 33 6" xfId="4178"/>
    <cellStyle name="Normal 33 7" xfId="4179"/>
    <cellStyle name="Normal 33 8" xfId="4180"/>
    <cellStyle name="Normal 34" xfId="4181"/>
    <cellStyle name="Normal 34 2" xfId="4182"/>
    <cellStyle name="Normal 34 3" xfId="4183"/>
    <cellStyle name="Normal 34 3 2" xfId="4184"/>
    <cellStyle name="Normal 34 4" xfId="4185"/>
    <cellStyle name="Normal 34 5" xfId="4186"/>
    <cellStyle name="Normal 34 6" xfId="4187"/>
    <cellStyle name="Normal 35" xfId="4188"/>
    <cellStyle name="Normal 35 2" xfId="4189"/>
    <cellStyle name="Normal 35 3" xfId="4190"/>
    <cellStyle name="Normal 35 4" xfId="4191"/>
    <cellStyle name="Normal 35 5" xfId="4192"/>
    <cellStyle name="Normal 35 6" xfId="4193"/>
    <cellStyle name="Normal 36" xfId="4194"/>
    <cellStyle name="Normal 36 2" xfId="4195"/>
    <cellStyle name="Normal 36 3" xfId="4196"/>
    <cellStyle name="Normal 36 4" xfId="4197"/>
    <cellStyle name="Normal 36 5" xfId="4198"/>
    <cellStyle name="Normal 36 6" xfId="4199"/>
    <cellStyle name="Normal 36 7" xfId="5675"/>
    <cellStyle name="Normal 37" xfId="4200"/>
    <cellStyle name="Normal 37 2" xfId="4201"/>
    <cellStyle name="Normal 37 3" xfId="4202"/>
    <cellStyle name="Normal 37 4" xfId="4203"/>
    <cellStyle name="Normal 37 5" xfId="4204"/>
    <cellStyle name="Normal 37 6" xfId="4205"/>
    <cellStyle name="Normal 38" xfId="4206"/>
    <cellStyle name="Normal 38 2" xfId="4207"/>
    <cellStyle name="Normal 38 3" xfId="4208"/>
    <cellStyle name="Normal 39" xfId="4209"/>
    <cellStyle name="Normal 39 2" xfId="4210"/>
    <cellStyle name="Normal 39 2 2" xfId="4211"/>
    <cellStyle name="Normal 39 2 3" xfId="4212"/>
    <cellStyle name="Normal 39 3" xfId="4213"/>
    <cellStyle name="Normal 39 4" xfId="4214"/>
    <cellStyle name="Normal 4" xfId="4215"/>
    <cellStyle name="Normal 4 2" xfId="4216"/>
    <cellStyle name="Normal 4 2 2" xfId="4217"/>
    <cellStyle name="Normal 4 2 2 2" xfId="9394"/>
    <cellStyle name="Normal 4 2 2 3" xfId="9395"/>
    <cellStyle name="Normal 4 2 2 4" xfId="9396"/>
    <cellStyle name="Normal 4 2 3" xfId="4218"/>
    <cellStyle name="Normal 4 2 4" xfId="4219"/>
    <cellStyle name="Normal 4 3" xfId="4220"/>
    <cellStyle name="Normal 4 3 2" xfId="9397"/>
    <cellStyle name="Normal 4 3 2 2" xfId="9398"/>
    <cellStyle name="Normal 4 3 3" xfId="9399"/>
    <cellStyle name="Normal 4 4" xfId="4221"/>
    <cellStyle name="Normal 4 4 2" xfId="9400"/>
    <cellStyle name="Normal 4 4 3" xfId="9401"/>
    <cellStyle name="Normal 4 5" xfId="4222"/>
    <cellStyle name="Normal 4 5 2" xfId="9402"/>
    <cellStyle name="Normal 4 5 3" xfId="9403"/>
    <cellStyle name="Normal 4 6" xfId="4223"/>
    <cellStyle name="Normal 4 6 2" xfId="9404"/>
    <cellStyle name="Normal 4 6 3" xfId="9405"/>
    <cellStyle name="Normal 4 7" xfId="4224"/>
    <cellStyle name="Normal 4 8" xfId="4225"/>
    <cellStyle name="Normal 4_Xl0000051" xfId="9406"/>
    <cellStyle name="Normal 40" xfId="4226"/>
    <cellStyle name="Normal 40 2" xfId="4227"/>
    <cellStyle name="Normal 40 2 2" xfId="4228"/>
    <cellStyle name="Normal 40 2 3" xfId="4229"/>
    <cellStyle name="Normal 40 3" xfId="4230"/>
    <cellStyle name="Normal 40 3 2" xfId="4231"/>
    <cellStyle name="Normal 40 3 3" xfId="4232"/>
    <cellStyle name="Normal 40 4" xfId="4233"/>
    <cellStyle name="Normal 40 4 2" xfId="4234"/>
    <cellStyle name="Normal 40 4 3" xfId="4235"/>
    <cellStyle name="Normal 40 5" xfId="4236"/>
    <cellStyle name="Normal 40 5 2" xfId="4237"/>
    <cellStyle name="Normal 40 5 3" xfId="4238"/>
    <cellStyle name="Normal 40 6" xfId="4239"/>
    <cellStyle name="Normal 40 6 2" xfId="4240"/>
    <cellStyle name="Normal 40 7" xfId="4241"/>
    <cellStyle name="Normal 40 8" xfId="4242"/>
    <cellStyle name="Normal 41" xfId="4243"/>
    <cellStyle name="Normal 41 2" xfId="4244"/>
    <cellStyle name="Normal 41 3" xfId="4245"/>
    <cellStyle name="Normal 42" xfId="4246"/>
    <cellStyle name="Normal 42 2" xfId="4247"/>
    <cellStyle name="Normal 42 3" xfId="4248"/>
    <cellStyle name="Normal 43" xfId="4249"/>
    <cellStyle name="Normal 43 2" xfId="4250"/>
    <cellStyle name="Normal 43 2 2" xfId="4251"/>
    <cellStyle name="Normal 43 2 3" xfId="4252"/>
    <cellStyle name="Normal 43 3" xfId="4253"/>
    <cellStyle name="Normal 43 4" xfId="4254"/>
    <cellStyle name="Normal 43 5" xfId="4255"/>
    <cellStyle name="Normal 43 6" xfId="4256"/>
    <cellStyle name="Normal 43 7" xfId="4257"/>
    <cellStyle name="Normal 44" xfId="4258"/>
    <cellStyle name="Normal 44 2" xfId="4259"/>
    <cellStyle name="Normal 44 3" xfId="4260"/>
    <cellStyle name="Normal 45" xfId="4261"/>
    <cellStyle name="Normal 45 2" xfId="4262"/>
    <cellStyle name="Normal 45 3" xfId="4263"/>
    <cellStyle name="Normal 46" xfId="4264"/>
    <cellStyle name="Normal 46 2" xfId="4265"/>
    <cellStyle name="Normal 46 3" xfId="4266"/>
    <cellStyle name="Normal 47" xfId="4267"/>
    <cellStyle name="Normal 47 2" xfId="4268"/>
    <cellStyle name="Normal 47 3" xfId="4269"/>
    <cellStyle name="Normal 48" xfId="4270"/>
    <cellStyle name="Normal 48 2" xfId="4271"/>
    <cellStyle name="Normal 48 3" xfId="4272"/>
    <cellStyle name="Normal 48 4" xfId="4273"/>
    <cellStyle name="Normal 48 5" xfId="4274"/>
    <cellStyle name="Normal 48 6" xfId="4275"/>
    <cellStyle name="Normal 49" xfId="4276"/>
    <cellStyle name="Normal 49 2" xfId="4277"/>
    <cellStyle name="Normal 49 3" xfId="4278"/>
    <cellStyle name="Normal 5" xfId="4279"/>
    <cellStyle name="Normal 5 1" xfId="4280"/>
    <cellStyle name="Normal 5 10" xfId="4281"/>
    <cellStyle name="Normal 5 2" xfId="4282"/>
    <cellStyle name="Normal 5 2 2" xfId="4283"/>
    <cellStyle name="Normal 5 2 2 2" xfId="9407"/>
    <cellStyle name="Normal 5 2 3" xfId="4284"/>
    <cellStyle name="Normal 5 2 3 2" xfId="9408"/>
    <cellStyle name="Normal 5 2 4" xfId="9409"/>
    <cellStyle name="Normal 5 2 5" xfId="9410"/>
    <cellStyle name="Normal 5 2 6" xfId="9411"/>
    <cellStyle name="Normal 5 3" xfId="4285"/>
    <cellStyle name="Normal 5 3 2" xfId="9412"/>
    <cellStyle name="Normal 5 3 2 2" xfId="9413"/>
    <cellStyle name="Normal 5 3 2 3" xfId="9414"/>
    <cellStyle name="Normal 5 3 3" xfId="9415"/>
    <cellStyle name="Normal 5 3 3 2" xfId="9416"/>
    <cellStyle name="Normal 5 4" xfId="4286"/>
    <cellStyle name="Normal 5 4 2" xfId="9417"/>
    <cellStyle name="Normal 5 4 2 2" xfId="9418"/>
    <cellStyle name="Normal 5 4 2 3" xfId="9419"/>
    <cellStyle name="Normal 5 4 3" xfId="9420"/>
    <cellStyle name="Normal 5 5" xfId="4287"/>
    <cellStyle name="Normal 5 5 2" xfId="9421"/>
    <cellStyle name="Normal 5 6" xfId="4288"/>
    <cellStyle name="Normal 5 6 2" xfId="9422"/>
    <cellStyle name="Normal 5 7" xfId="4289"/>
    <cellStyle name="Normal 5 7 2" xfId="4290"/>
    <cellStyle name="Normal 5 7 3" xfId="4291"/>
    <cellStyle name="Normal 5 7 4" xfId="4292"/>
    <cellStyle name="Normal 5 8" xfId="4293"/>
    <cellStyle name="Normal 5 9" xfId="4294"/>
    <cellStyle name="Normal 5_pl-57-sap-กปภ.ข.4-น้องเก๋" xfId="4295"/>
    <cellStyle name="Normal 50" xfId="4296"/>
    <cellStyle name="Normal 50 2" xfId="4297"/>
    <cellStyle name="Normal 50 3" xfId="4298"/>
    <cellStyle name="Normal 51" xfId="4299"/>
    <cellStyle name="Normal 51 2" xfId="4300"/>
    <cellStyle name="Normal 51 3" xfId="4301"/>
    <cellStyle name="Normal 51 4" xfId="4302"/>
    <cellStyle name="Normal 51 5" xfId="4303"/>
    <cellStyle name="Normal 51 6" xfId="4304"/>
    <cellStyle name="Normal 52" xfId="4305"/>
    <cellStyle name="Normal 52 2" xfId="4306"/>
    <cellStyle name="Normal 52 3" xfId="4307"/>
    <cellStyle name="Normal 52 4" xfId="4308"/>
    <cellStyle name="Normal 52 5" xfId="4309"/>
    <cellStyle name="Normal 52 6" xfId="4310"/>
    <cellStyle name="Normal 53" xfId="4311"/>
    <cellStyle name="Normal 53 2" xfId="4312"/>
    <cellStyle name="Normal 53 3" xfId="4313"/>
    <cellStyle name="Normal 53 4" xfId="4314"/>
    <cellStyle name="Normal 53 5" xfId="4315"/>
    <cellStyle name="Normal 53 6" xfId="4316"/>
    <cellStyle name="Normal 53 7" xfId="4317"/>
    <cellStyle name="Normal 54" xfId="4318"/>
    <cellStyle name="Normal 54 2" xfId="4319"/>
    <cellStyle name="Normal 54 3" xfId="4320"/>
    <cellStyle name="Normal 54 4" xfId="4321"/>
    <cellStyle name="Normal 54 5" xfId="4322"/>
    <cellStyle name="Normal 54 6" xfId="4323"/>
    <cellStyle name="Normal 55" xfId="4324"/>
    <cellStyle name="Normal 55 2" xfId="4325"/>
    <cellStyle name="Normal 55 3" xfId="4326"/>
    <cellStyle name="Normal 55 4" xfId="4327"/>
    <cellStyle name="Normal 55 5" xfId="4328"/>
    <cellStyle name="Normal 55 6" xfId="4329"/>
    <cellStyle name="Normal 56" xfId="4330"/>
    <cellStyle name="Normal 56 2" xfId="4331"/>
    <cellStyle name="Normal 56 3" xfId="4332"/>
    <cellStyle name="Normal 56 4" xfId="4333"/>
    <cellStyle name="Normal 56 5" xfId="4334"/>
    <cellStyle name="Normal 56 6" xfId="4335"/>
    <cellStyle name="Normal 57" xfId="4336"/>
    <cellStyle name="Normal 57 2" xfId="4337"/>
    <cellStyle name="Normal 57 3" xfId="4338"/>
    <cellStyle name="Normal 57 4" xfId="4339"/>
    <cellStyle name="Normal 57 5" xfId="4340"/>
    <cellStyle name="Normal 57 6" xfId="4341"/>
    <cellStyle name="Normal 58" xfId="4342"/>
    <cellStyle name="Normal 58 2" xfId="4343"/>
    <cellStyle name="Normal 58 3" xfId="4344"/>
    <cellStyle name="Normal 58 4" xfId="4345"/>
    <cellStyle name="Normal 58 5" xfId="4346"/>
    <cellStyle name="Normal 58 6" xfId="4347"/>
    <cellStyle name="Normal 59" xfId="4348"/>
    <cellStyle name="Normal 59 2" xfId="4349"/>
    <cellStyle name="Normal 59 3" xfId="4350"/>
    <cellStyle name="Normal 59 4" xfId="4351"/>
    <cellStyle name="Normal 59 5" xfId="4352"/>
    <cellStyle name="Normal 59 6" xfId="4353"/>
    <cellStyle name="Normal 6" xfId="4354"/>
    <cellStyle name="Normal 6 2" xfId="4355"/>
    <cellStyle name="Normal 6 2 2" xfId="4356"/>
    <cellStyle name="Normal 6 2 2 2" xfId="9423"/>
    <cellStyle name="Normal 6 2 2 3" xfId="9424"/>
    <cellStyle name="Normal 6 2 3" xfId="4357"/>
    <cellStyle name="Normal 6 2 3 2" xfId="9425"/>
    <cellStyle name="Normal 6 2 4" xfId="9426"/>
    <cellStyle name="Normal 6 3" xfId="4358"/>
    <cellStyle name="Normal 6 3 2" xfId="9427"/>
    <cellStyle name="Normal 6 3 2 2" xfId="9428"/>
    <cellStyle name="Normal 6 3 3" xfId="9429"/>
    <cellStyle name="Normal 6 3 4" xfId="9430"/>
    <cellStyle name="Normal 6 4" xfId="4359"/>
    <cellStyle name="Normal 6 4 2" xfId="9431"/>
    <cellStyle name="Normal 6 4 2 2" xfId="9432"/>
    <cellStyle name="Normal 6 4 3" xfId="9433"/>
    <cellStyle name="Normal 6 4 4" xfId="9434"/>
    <cellStyle name="Normal 6 5" xfId="4360"/>
    <cellStyle name="Normal 6 6" xfId="4361"/>
    <cellStyle name="Normal 6 7" xfId="4362"/>
    <cellStyle name="Normal 6 8" xfId="4363"/>
    <cellStyle name="Normal 6 9" xfId="4364"/>
    <cellStyle name="Normal 60" xfId="4365"/>
    <cellStyle name="Normal 60 2" xfId="4366"/>
    <cellStyle name="Normal 60 3" xfId="4367"/>
    <cellStyle name="Normal 60 4" xfId="4368"/>
    <cellStyle name="Normal 61" xfId="4369"/>
    <cellStyle name="Normal 62" xfId="4370"/>
    <cellStyle name="Normal 63" xfId="4371"/>
    <cellStyle name="Normal 64" xfId="4372"/>
    <cellStyle name="Normal 65" xfId="4373"/>
    <cellStyle name="Normal 66" xfId="4374"/>
    <cellStyle name="Normal 67" xfId="4375"/>
    <cellStyle name="Normal 68" xfId="4376"/>
    <cellStyle name="Normal 69" xfId="4377"/>
    <cellStyle name="Normal 7" xfId="4378"/>
    <cellStyle name="Normal 7 10" xfId="9435"/>
    <cellStyle name="Normal 7 11" xfId="9436"/>
    <cellStyle name="Normal 7 12" xfId="9437"/>
    <cellStyle name="Normal 7 2" xfId="4379"/>
    <cellStyle name="Normal 7 2 10" xfId="9438"/>
    <cellStyle name="Normal 7 2 2" xfId="4380"/>
    <cellStyle name="Normal 7 2 2 2" xfId="9439"/>
    <cellStyle name="Normal 7 2 2 2 2" xfId="9440"/>
    <cellStyle name="Normal 7 2 2 2 2 2" xfId="9441"/>
    <cellStyle name="Normal 7 2 2 2 2 2 2" xfId="9442"/>
    <cellStyle name="Normal 7 2 2 2 2 2 2 2" xfId="9443"/>
    <cellStyle name="Normal 7 2 2 2 2 2 2 2 2" xfId="9444"/>
    <cellStyle name="Normal 7 2 2 2 2 2 2 2 2 2" xfId="9445"/>
    <cellStyle name="Normal 7 2 2 2 2 2 2 2 3" xfId="9446"/>
    <cellStyle name="Normal 7 2 2 2 2 2 2 3" xfId="9447"/>
    <cellStyle name="Normal 7 2 2 2 2 2 2 3 2" xfId="9448"/>
    <cellStyle name="Normal 7 2 2 2 2 2 2 4" xfId="9449"/>
    <cellStyle name="Normal 7 2 2 2 2 2 3" xfId="9450"/>
    <cellStyle name="Normal 7 2 2 2 2 2 3 2" xfId="9451"/>
    <cellStyle name="Normal 7 2 2 2 2 2 3 2 2" xfId="9452"/>
    <cellStyle name="Normal 7 2 2 2 2 2 3 3" xfId="9453"/>
    <cellStyle name="Normal 7 2 2 2 2 2 4" xfId="9454"/>
    <cellStyle name="Normal 7 2 2 2 2 2 4 2" xfId="9455"/>
    <cellStyle name="Normal 7 2 2 2 2 2 5" xfId="9456"/>
    <cellStyle name="Normal 7 2 2 2 2 3" xfId="9457"/>
    <cellStyle name="Normal 7 2 2 2 2 3 2" xfId="9458"/>
    <cellStyle name="Normal 7 2 2 2 2 3 2 2" xfId="9459"/>
    <cellStyle name="Normal 7 2 2 2 2 3 2 2 2" xfId="9460"/>
    <cellStyle name="Normal 7 2 2 2 2 3 2 3" xfId="9461"/>
    <cellStyle name="Normal 7 2 2 2 2 3 3" xfId="9462"/>
    <cellStyle name="Normal 7 2 2 2 2 3 3 2" xfId="9463"/>
    <cellStyle name="Normal 7 2 2 2 2 3 4" xfId="9464"/>
    <cellStyle name="Normal 7 2 2 2 2 4" xfId="9465"/>
    <cellStyle name="Normal 7 2 2 2 2 4 2" xfId="9466"/>
    <cellStyle name="Normal 7 2 2 2 2 4 2 2" xfId="9467"/>
    <cellStyle name="Normal 7 2 2 2 2 4 3" xfId="9468"/>
    <cellStyle name="Normal 7 2 2 2 2 5" xfId="9469"/>
    <cellStyle name="Normal 7 2 2 2 2 5 2" xfId="9470"/>
    <cellStyle name="Normal 7 2 2 2 2 6" xfId="9471"/>
    <cellStyle name="Normal 7 2 2 2 3" xfId="9472"/>
    <cellStyle name="Normal 7 2 2 2 3 2" xfId="9473"/>
    <cellStyle name="Normal 7 2 2 2 3 2 2" xfId="9474"/>
    <cellStyle name="Normal 7 2 2 2 3 2 2 2" xfId="9475"/>
    <cellStyle name="Normal 7 2 2 2 3 2 2 2 2" xfId="9476"/>
    <cellStyle name="Normal 7 2 2 2 3 2 2 3" xfId="9477"/>
    <cellStyle name="Normal 7 2 2 2 3 2 3" xfId="9478"/>
    <cellStyle name="Normal 7 2 2 2 3 2 3 2" xfId="9479"/>
    <cellStyle name="Normal 7 2 2 2 3 2 4" xfId="9480"/>
    <cellStyle name="Normal 7 2 2 2 3 3" xfId="9481"/>
    <cellStyle name="Normal 7 2 2 2 3 3 2" xfId="9482"/>
    <cellStyle name="Normal 7 2 2 2 3 3 2 2" xfId="9483"/>
    <cellStyle name="Normal 7 2 2 2 3 3 3" xfId="9484"/>
    <cellStyle name="Normal 7 2 2 2 3 4" xfId="9485"/>
    <cellStyle name="Normal 7 2 2 2 3 4 2" xfId="9486"/>
    <cellStyle name="Normal 7 2 2 2 3 5" xfId="9487"/>
    <cellStyle name="Normal 7 2 2 2 4" xfId="9488"/>
    <cellStyle name="Normal 7 2 2 2 4 2" xfId="9489"/>
    <cellStyle name="Normal 7 2 2 2 4 2 2" xfId="9490"/>
    <cellStyle name="Normal 7 2 2 2 4 2 2 2" xfId="9491"/>
    <cellStyle name="Normal 7 2 2 2 4 2 3" xfId="9492"/>
    <cellStyle name="Normal 7 2 2 2 4 3" xfId="9493"/>
    <cellStyle name="Normal 7 2 2 2 4 3 2" xfId="9494"/>
    <cellStyle name="Normal 7 2 2 2 4 4" xfId="9495"/>
    <cellStyle name="Normal 7 2 2 2 5" xfId="9496"/>
    <cellStyle name="Normal 7 2 2 2 5 2" xfId="9497"/>
    <cellStyle name="Normal 7 2 2 2 5 2 2" xfId="9498"/>
    <cellStyle name="Normal 7 2 2 2 5 3" xfId="9499"/>
    <cellStyle name="Normal 7 2 2 2 6" xfId="9500"/>
    <cellStyle name="Normal 7 2 2 2 6 2" xfId="9501"/>
    <cellStyle name="Normal 7 2 2 2 7" xfId="9502"/>
    <cellStyle name="Normal 7 2 2 3" xfId="9503"/>
    <cellStyle name="Normal 7 2 2 3 2" xfId="9504"/>
    <cellStyle name="Normal 7 2 2 3 2 2" xfId="9505"/>
    <cellStyle name="Normal 7 2 2 3 2 2 2" xfId="9506"/>
    <cellStyle name="Normal 7 2 2 3 2 2 2 2" xfId="9507"/>
    <cellStyle name="Normal 7 2 2 3 2 2 2 2 2" xfId="9508"/>
    <cellStyle name="Normal 7 2 2 3 2 2 2 3" xfId="9509"/>
    <cellStyle name="Normal 7 2 2 3 2 2 3" xfId="9510"/>
    <cellStyle name="Normal 7 2 2 3 2 2 3 2" xfId="9511"/>
    <cellStyle name="Normal 7 2 2 3 2 2 4" xfId="9512"/>
    <cellStyle name="Normal 7 2 2 3 2 3" xfId="9513"/>
    <cellStyle name="Normal 7 2 2 3 2 3 2" xfId="9514"/>
    <cellStyle name="Normal 7 2 2 3 2 3 2 2" xfId="9515"/>
    <cellStyle name="Normal 7 2 2 3 2 3 3" xfId="9516"/>
    <cellStyle name="Normal 7 2 2 3 2 4" xfId="9517"/>
    <cellStyle name="Normal 7 2 2 3 2 4 2" xfId="9518"/>
    <cellStyle name="Normal 7 2 2 3 2 5" xfId="9519"/>
    <cellStyle name="Normal 7 2 2 3 3" xfId="9520"/>
    <cellStyle name="Normal 7 2 2 3 3 2" xfId="9521"/>
    <cellStyle name="Normal 7 2 2 3 3 2 2" xfId="9522"/>
    <cellStyle name="Normal 7 2 2 3 3 2 2 2" xfId="9523"/>
    <cellStyle name="Normal 7 2 2 3 3 2 3" xfId="9524"/>
    <cellStyle name="Normal 7 2 2 3 3 3" xfId="9525"/>
    <cellStyle name="Normal 7 2 2 3 3 3 2" xfId="9526"/>
    <cellStyle name="Normal 7 2 2 3 3 4" xfId="9527"/>
    <cellStyle name="Normal 7 2 2 3 4" xfId="9528"/>
    <cellStyle name="Normal 7 2 2 3 4 2" xfId="9529"/>
    <cellStyle name="Normal 7 2 2 3 4 2 2" xfId="9530"/>
    <cellStyle name="Normal 7 2 2 3 4 3" xfId="9531"/>
    <cellStyle name="Normal 7 2 2 3 5" xfId="9532"/>
    <cellStyle name="Normal 7 2 2 3 5 2" xfId="9533"/>
    <cellStyle name="Normal 7 2 2 3 6" xfId="9534"/>
    <cellStyle name="Normal 7 2 2 4" xfId="9535"/>
    <cellStyle name="Normal 7 2 2 4 2" xfId="9536"/>
    <cellStyle name="Normal 7 2 2 4 2 2" xfId="9537"/>
    <cellStyle name="Normal 7 2 2 4 2 2 2" xfId="9538"/>
    <cellStyle name="Normal 7 2 2 4 2 2 2 2" xfId="9539"/>
    <cellStyle name="Normal 7 2 2 4 2 2 3" xfId="9540"/>
    <cellStyle name="Normal 7 2 2 4 2 3" xfId="9541"/>
    <cellStyle name="Normal 7 2 2 4 2 3 2" xfId="9542"/>
    <cellStyle name="Normal 7 2 2 4 2 4" xfId="9543"/>
    <cellStyle name="Normal 7 2 2 4 3" xfId="9544"/>
    <cellStyle name="Normal 7 2 2 4 3 2" xfId="9545"/>
    <cellStyle name="Normal 7 2 2 4 3 2 2" xfId="9546"/>
    <cellStyle name="Normal 7 2 2 4 3 3" xfId="9547"/>
    <cellStyle name="Normal 7 2 2 4 4" xfId="9548"/>
    <cellStyle name="Normal 7 2 2 4 4 2" xfId="9549"/>
    <cellStyle name="Normal 7 2 2 4 5" xfId="9550"/>
    <cellStyle name="Normal 7 2 2 5" xfId="9551"/>
    <cellStyle name="Normal 7 2 2 5 2" xfId="9552"/>
    <cellStyle name="Normal 7 2 2 5 2 2" xfId="9553"/>
    <cellStyle name="Normal 7 2 2 5 2 2 2" xfId="9554"/>
    <cellStyle name="Normal 7 2 2 5 2 3" xfId="9555"/>
    <cellStyle name="Normal 7 2 2 5 3" xfId="9556"/>
    <cellStyle name="Normal 7 2 2 5 3 2" xfId="9557"/>
    <cellStyle name="Normal 7 2 2 5 4" xfId="9558"/>
    <cellStyle name="Normal 7 2 2 6" xfId="9559"/>
    <cellStyle name="Normal 7 2 2 6 2" xfId="9560"/>
    <cellStyle name="Normal 7 2 2 6 2 2" xfId="9561"/>
    <cellStyle name="Normal 7 2 2 6 3" xfId="9562"/>
    <cellStyle name="Normal 7 2 2 7" xfId="9563"/>
    <cellStyle name="Normal 7 2 2 7 2" xfId="9564"/>
    <cellStyle name="Normal 7 2 2 8" xfId="9565"/>
    <cellStyle name="Normal 7 2 2 9" xfId="9566"/>
    <cellStyle name="Normal 7 2 3" xfId="4381"/>
    <cellStyle name="Normal 7 2 3 2" xfId="4382"/>
    <cellStyle name="Normal 7 2 3 2 2" xfId="9567"/>
    <cellStyle name="Normal 7 2 3 2 2 2" xfId="9568"/>
    <cellStyle name="Normal 7 2 3 2 2 2 2" xfId="9569"/>
    <cellStyle name="Normal 7 2 3 2 2 2 2 2" xfId="9570"/>
    <cellStyle name="Normal 7 2 3 2 2 2 2 2 2" xfId="9571"/>
    <cellStyle name="Normal 7 2 3 2 2 2 2 3" xfId="9572"/>
    <cellStyle name="Normal 7 2 3 2 2 2 3" xfId="9573"/>
    <cellStyle name="Normal 7 2 3 2 2 2 3 2" xfId="9574"/>
    <cellStyle name="Normal 7 2 3 2 2 2 4" xfId="9575"/>
    <cellStyle name="Normal 7 2 3 2 2 3" xfId="9576"/>
    <cellStyle name="Normal 7 2 3 2 2 3 2" xfId="9577"/>
    <cellStyle name="Normal 7 2 3 2 2 3 2 2" xfId="9578"/>
    <cellStyle name="Normal 7 2 3 2 2 3 3" xfId="9579"/>
    <cellStyle name="Normal 7 2 3 2 2 4" xfId="9580"/>
    <cellStyle name="Normal 7 2 3 2 2 4 2" xfId="9581"/>
    <cellStyle name="Normal 7 2 3 2 2 5" xfId="9582"/>
    <cellStyle name="Normal 7 2 3 2 3" xfId="9583"/>
    <cellStyle name="Normal 7 2 3 2 3 2" xfId="9584"/>
    <cellStyle name="Normal 7 2 3 2 3 2 2" xfId="9585"/>
    <cellStyle name="Normal 7 2 3 2 3 2 2 2" xfId="9586"/>
    <cellStyle name="Normal 7 2 3 2 3 2 3" xfId="9587"/>
    <cellStyle name="Normal 7 2 3 2 3 3" xfId="9588"/>
    <cellStyle name="Normal 7 2 3 2 3 3 2" xfId="9589"/>
    <cellStyle name="Normal 7 2 3 2 3 4" xfId="9590"/>
    <cellStyle name="Normal 7 2 3 2 4" xfId="9591"/>
    <cellStyle name="Normal 7 2 3 2 4 2" xfId="9592"/>
    <cellStyle name="Normal 7 2 3 2 4 2 2" xfId="9593"/>
    <cellStyle name="Normal 7 2 3 2 4 3" xfId="9594"/>
    <cellStyle name="Normal 7 2 3 2 5" xfId="9595"/>
    <cellStyle name="Normal 7 2 3 2 5 2" xfId="9596"/>
    <cellStyle name="Normal 7 2 3 2 6" xfId="9597"/>
    <cellStyle name="Normal 7 2 3 3" xfId="9598"/>
    <cellStyle name="Normal 7 2 3 3 2" xfId="9599"/>
    <cellStyle name="Normal 7 2 3 3 2 2" xfId="9600"/>
    <cellStyle name="Normal 7 2 3 3 2 2 2" xfId="9601"/>
    <cellStyle name="Normal 7 2 3 3 2 2 2 2" xfId="9602"/>
    <cellStyle name="Normal 7 2 3 3 2 2 3" xfId="9603"/>
    <cellStyle name="Normal 7 2 3 3 2 3" xfId="9604"/>
    <cellStyle name="Normal 7 2 3 3 2 3 2" xfId="9605"/>
    <cellStyle name="Normal 7 2 3 3 2 4" xfId="9606"/>
    <cellStyle name="Normal 7 2 3 3 3" xfId="9607"/>
    <cellStyle name="Normal 7 2 3 3 3 2" xfId="9608"/>
    <cellStyle name="Normal 7 2 3 3 3 2 2" xfId="9609"/>
    <cellStyle name="Normal 7 2 3 3 3 3" xfId="9610"/>
    <cellStyle name="Normal 7 2 3 3 4" xfId="9611"/>
    <cellStyle name="Normal 7 2 3 3 4 2" xfId="9612"/>
    <cellStyle name="Normal 7 2 3 3 5" xfId="9613"/>
    <cellStyle name="Normal 7 2 3 4" xfId="9614"/>
    <cellStyle name="Normal 7 2 3 4 2" xfId="9615"/>
    <cellStyle name="Normal 7 2 3 4 2 2" xfId="9616"/>
    <cellStyle name="Normal 7 2 3 4 2 2 2" xfId="9617"/>
    <cellStyle name="Normal 7 2 3 4 2 3" xfId="9618"/>
    <cellStyle name="Normal 7 2 3 4 3" xfId="9619"/>
    <cellStyle name="Normal 7 2 3 4 3 2" xfId="9620"/>
    <cellStyle name="Normal 7 2 3 4 4" xfId="9621"/>
    <cellStyle name="Normal 7 2 3 5" xfId="9622"/>
    <cellStyle name="Normal 7 2 3 5 2" xfId="9623"/>
    <cellStyle name="Normal 7 2 3 5 2 2" xfId="9624"/>
    <cellStyle name="Normal 7 2 3 5 3" xfId="9625"/>
    <cellStyle name="Normal 7 2 3 6" xfId="9626"/>
    <cellStyle name="Normal 7 2 3 6 2" xfId="9627"/>
    <cellStyle name="Normal 7 2 3 7" xfId="9628"/>
    <cellStyle name="Normal 7 2 4" xfId="4383"/>
    <cellStyle name="Normal 7 2 4 2" xfId="9629"/>
    <cellStyle name="Normal 7 2 4 2 2" xfId="9630"/>
    <cellStyle name="Normal 7 2 4 2 2 2" xfId="9631"/>
    <cellStyle name="Normal 7 2 4 2 2 2 2" xfId="9632"/>
    <cellStyle name="Normal 7 2 4 2 2 2 2 2" xfId="9633"/>
    <cellStyle name="Normal 7 2 4 2 2 2 3" xfId="9634"/>
    <cellStyle name="Normal 7 2 4 2 2 3" xfId="9635"/>
    <cellStyle name="Normal 7 2 4 2 2 3 2" xfId="9636"/>
    <cellStyle name="Normal 7 2 4 2 2 4" xfId="9637"/>
    <cellStyle name="Normal 7 2 4 2 3" xfId="9638"/>
    <cellStyle name="Normal 7 2 4 2 3 2" xfId="9639"/>
    <cellStyle name="Normal 7 2 4 2 3 2 2" xfId="9640"/>
    <cellStyle name="Normal 7 2 4 2 3 3" xfId="9641"/>
    <cellStyle name="Normal 7 2 4 2 4" xfId="9642"/>
    <cellStyle name="Normal 7 2 4 2 4 2" xfId="9643"/>
    <cellStyle name="Normal 7 2 4 2 5" xfId="9644"/>
    <cellStyle name="Normal 7 2 4 3" xfId="9645"/>
    <cellStyle name="Normal 7 2 4 3 2" xfId="9646"/>
    <cellStyle name="Normal 7 2 4 3 2 2" xfId="9647"/>
    <cellStyle name="Normal 7 2 4 3 2 2 2" xfId="9648"/>
    <cellStyle name="Normal 7 2 4 3 2 3" xfId="9649"/>
    <cellStyle name="Normal 7 2 4 3 3" xfId="9650"/>
    <cellStyle name="Normal 7 2 4 3 3 2" xfId="9651"/>
    <cellStyle name="Normal 7 2 4 3 4" xfId="9652"/>
    <cellStyle name="Normal 7 2 4 4" xfId="9653"/>
    <cellStyle name="Normal 7 2 4 4 2" xfId="9654"/>
    <cellStyle name="Normal 7 2 4 4 2 2" xfId="9655"/>
    <cellStyle name="Normal 7 2 4 4 3" xfId="9656"/>
    <cellStyle name="Normal 7 2 4 5" xfId="9657"/>
    <cellStyle name="Normal 7 2 4 5 2" xfId="9658"/>
    <cellStyle name="Normal 7 2 4 6" xfId="9659"/>
    <cellStyle name="Normal 7 2 5" xfId="4384"/>
    <cellStyle name="Normal 7 2 5 2" xfId="4385"/>
    <cellStyle name="Normal 7 2 5 2 2" xfId="4386"/>
    <cellStyle name="Normal 7 2 5 2 2 2" xfId="9660"/>
    <cellStyle name="Normal 7 2 5 2 2 2 2" xfId="9661"/>
    <cellStyle name="Normal 7 2 5 2 2 3" xfId="9662"/>
    <cellStyle name="Normal 7 2 5 2 3" xfId="4387"/>
    <cellStyle name="Normal 7 2 5 2 3 2" xfId="4388"/>
    <cellStyle name="Normal 7 2 5 2 4" xfId="9663"/>
    <cellStyle name="Normal 7 2 5 3" xfId="9664"/>
    <cellStyle name="Normal 7 2 5 3 2" xfId="9665"/>
    <cellStyle name="Normal 7 2 5 3 2 2" xfId="9666"/>
    <cellStyle name="Normal 7 2 5 3 3" xfId="9667"/>
    <cellStyle name="Normal 7 2 5 4" xfId="9668"/>
    <cellStyle name="Normal 7 2 5 4 2" xfId="9669"/>
    <cellStyle name="Normal 7 2 5 5" xfId="9670"/>
    <cellStyle name="Normal 7 2 6" xfId="9671"/>
    <cellStyle name="Normal 7 2 6 2" xfId="9672"/>
    <cellStyle name="Normal 7 2 6 2 2" xfId="9673"/>
    <cellStyle name="Normal 7 2 6 2 2 2" xfId="9674"/>
    <cellStyle name="Normal 7 2 6 2 3" xfId="9675"/>
    <cellStyle name="Normal 7 2 6 3" xfId="9676"/>
    <cellStyle name="Normal 7 2 6 3 2" xfId="9677"/>
    <cellStyle name="Normal 7 2 6 4" xfId="9678"/>
    <cellStyle name="Normal 7 2 7" xfId="9679"/>
    <cellStyle name="Normal 7 2 7 2" xfId="9680"/>
    <cellStyle name="Normal 7 2 7 2 2" xfId="9681"/>
    <cellStyle name="Normal 7 2 7 3" xfId="9682"/>
    <cellStyle name="Normal 7 2 8" xfId="9683"/>
    <cellStyle name="Normal 7 2 8 2" xfId="9684"/>
    <cellStyle name="Normal 7 2 9" xfId="9685"/>
    <cellStyle name="Normal 7 3" xfId="4389"/>
    <cellStyle name="Normal 7 3 2" xfId="9686"/>
    <cellStyle name="Normal 7 3 2 2" xfId="9687"/>
    <cellStyle name="Normal 7 3 2 2 2" xfId="9688"/>
    <cellStyle name="Normal 7 3 2 2 2 2" xfId="9689"/>
    <cellStyle name="Normal 7 3 2 2 2 2 2" xfId="9690"/>
    <cellStyle name="Normal 7 3 2 2 2 2 2 2" xfId="9691"/>
    <cellStyle name="Normal 7 3 2 2 2 2 2 2 2" xfId="9692"/>
    <cellStyle name="Normal 7 3 2 2 2 2 2 3" xfId="9693"/>
    <cellStyle name="Normal 7 3 2 2 2 2 3" xfId="9694"/>
    <cellStyle name="Normal 7 3 2 2 2 2 3 2" xfId="9695"/>
    <cellStyle name="Normal 7 3 2 2 2 2 4" xfId="9696"/>
    <cellStyle name="Normal 7 3 2 2 2 3" xfId="9697"/>
    <cellStyle name="Normal 7 3 2 2 2 3 2" xfId="9698"/>
    <cellStyle name="Normal 7 3 2 2 2 3 2 2" xfId="9699"/>
    <cellStyle name="Normal 7 3 2 2 2 3 3" xfId="9700"/>
    <cellStyle name="Normal 7 3 2 2 2 4" xfId="9701"/>
    <cellStyle name="Normal 7 3 2 2 2 4 2" xfId="9702"/>
    <cellStyle name="Normal 7 3 2 2 2 5" xfId="9703"/>
    <cellStyle name="Normal 7 3 2 2 3" xfId="9704"/>
    <cellStyle name="Normal 7 3 2 2 3 2" xfId="9705"/>
    <cellStyle name="Normal 7 3 2 2 3 2 2" xfId="9706"/>
    <cellStyle name="Normal 7 3 2 2 3 2 2 2" xfId="9707"/>
    <cellStyle name="Normal 7 3 2 2 3 2 3" xfId="9708"/>
    <cellStyle name="Normal 7 3 2 2 3 3" xfId="9709"/>
    <cellStyle name="Normal 7 3 2 2 3 3 2" xfId="9710"/>
    <cellStyle name="Normal 7 3 2 2 3 4" xfId="9711"/>
    <cellStyle name="Normal 7 3 2 2 4" xfId="9712"/>
    <cellStyle name="Normal 7 3 2 2 4 2" xfId="9713"/>
    <cellStyle name="Normal 7 3 2 2 4 2 2" xfId="9714"/>
    <cellStyle name="Normal 7 3 2 2 4 3" xfId="9715"/>
    <cellStyle name="Normal 7 3 2 2 5" xfId="9716"/>
    <cellStyle name="Normal 7 3 2 2 5 2" xfId="9717"/>
    <cellStyle name="Normal 7 3 2 2 6" xfId="9718"/>
    <cellStyle name="Normal 7 3 2 2 7" xfId="9719"/>
    <cellStyle name="Normal 7 3 2 3" xfId="9720"/>
    <cellStyle name="Normal 7 3 2 3 2" xfId="9721"/>
    <cellStyle name="Normal 7 3 2 3 2 2" xfId="9722"/>
    <cellStyle name="Normal 7 3 2 3 2 2 2" xfId="9723"/>
    <cellStyle name="Normal 7 3 2 3 2 2 2 2" xfId="9724"/>
    <cellStyle name="Normal 7 3 2 3 2 2 3" xfId="9725"/>
    <cellStyle name="Normal 7 3 2 3 2 3" xfId="9726"/>
    <cellStyle name="Normal 7 3 2 3 2 3 2" xfId="9727"/>
    <cellStyle name="Normal 7 3 2 3 2 4" xfId="9728"/>
    <cellStyle name="Normal 7 3 2 3 3" xfId="9729"/>
    <cellStyle name="Normal 7 3 2 3 3 2" xfId="9730"/>
    <cellStyle name="Normal 7 3 2 3 3 2 2" xfId="9731"/>
    <cellStyle name="Normal 7 3 2 3 3 3" xfId="9732"/>
    <cellStyle name="Normal 7 3 2 3 4" xfId="9733"/>
    <cellStyle name="Normal 7 3 2 3 4 2" xfId="9734"/>
    <cellStyle name="Normal 7 3 2 3 5" xfId="9735"/>
    <cellStyle name="Normal 7 3 2 4" xfId="9736"/>
    <cellStyle name="Normal 7 3 2 4 2" xfId="9737"/>
    <cellStyle name="Normal 7 3 2 4 2 2" xfId="9738"/>
    <cellStyle name="Normal 7 3 2 4 2 2 2" xfId="9739"/>
    <cellStyle name="Normal 7 3 2 4 2 3" xfId="9740"/>
    <cellStyle name="Normal 7 3 2 4 3" xfId="9741"/>
    <cellStyle name="Normal 7 3 2 4 3 2" xfId="9742"/>
    <cellStyle name="Normal 7 3 2 4 4" xfId="9743"/>
    <cellStyle name="Normal 7 3 2 5" xfId="9744"/>
    <cellStyle name="Normal 7 3 2 5 2" xfId="9745"/>
    <cellStyle name="Normal 7 3 2 5 2 2" xfId="9746"/>
    <cellStyle name="Normal 7 3 2 5 3" xfId="9747"/>
    <cellStyle name="Normal 7 3 2 6" xfId="9748"/>
    <cellStyle name="Normal 7 3 2 6 2" xfId="9749"/>
    <cellStyle name="Normal 7 3 2 7" xfId="9750"/>
    <cellStyle name="Normal 7 3 2 8" xfId="9751"/>
    <cellStyle name="Normal 7 3 3" xfId="9752"/>
    <cellStyle name="Normal 7 3 3 2" xfId="9753"/>
    <cellStyle name="Normal 7 3 3 2 2" xfId="9754"/>
    <cellStyle name="Normal 7 3 3 2 2 2" xfId="9755"/>
    <cellStyle name="Normal 7 3 3 2 2 2 2" xfId="9756"/>
    <cellStyle name="Normal 7 3 3 2 2 2 2 2" xfId="9757"/>
    <cellStyle name="Normal 7 3 3 2 2 2 3" xfId="9758"/>
    <cellStyle name="Normal 7 3 3 2 2 3" xfId="9759"/>
    <cellStyle name="Normal 7 3 3 2 2 3 2" xfId="9760"/>
    <cellStyle name="Normal 7 3 3 2 2 4" xfId="9761"/>
    <cellStyle name="Normal 7 3 3 2 3" xfId="9762"/>
    <cellStyle name="Normal 7 3 3 2 3 2" xfId="9763"/>
    <cellStyle name="Normal 7 3 3 2 3 2 2" xfId="9764"/>
    <cellStyle name="Normal 7 3 3 2 3 3" xfId="9765"/>
    <cellStyle name="Normal 7 3 3 2 4" xfId="9766"/>
    <cellStyle name="Normal 7 3 3 2 4 2" xfId="9767"/>
    <cellStyle name="Normal 7 3 3 2 5" xfId="9768"/>
    <cellStyle name="Normal 7 3 3 2 6" xfId="9769"/>
    <cellStyle name="Normal 7 3 3 3" xfId="9770"/>
    <cellStyle name="Normal 7 3 3 3 2" xfId="9771"/>
    <cellStyle name="Normal 7 3 3 3 2 2" xfId="9772"/>
    <cellStyle name="Normal 7 3 3 3 2 2 2" xfId="9773"/>
    <cellStyle name="Normal 7 3 3 3 2 3" xfId="9774"/>
    <cellStyle name="Normal 7 3 3 3 3" xfId="9775"/>
    <cellStyle name="Normal 7 3 3 3 3 2" xfId="9776"/>
    <cellStyle name="Normal 7 3 3 3 4" xfId="9777"/>
    <cellStyle name="Normal 7 3 3 4" xfId="9778"/>
    <cellStyle name="Normal 7 3 3 4 2" xfId="9779"/>
    <cellStyle name="Normal 7 3 3 4 2 2" xfId="9780"/>
    <cellStyle name="Normal 7 3 3 4 3" xfId="9781"/>
    <cellStyle name="Normal 7 3 3 5" xfId="9782"/>
    <cellStyle name="Normal 7 3 3 5 2" xfId="9783"/>
    <cellStyle name="Normal 7 3 3 6" xfId="9784"/>
    <cellStyle name="Normal 7 3 3 7" xfId="9785"/>
    <cellStyle name="Normal 7 3 4" xfId="9786"/>
    <cellStyle name="Normal 7 3 4 2" xfId="9787"/>
    <cellStyle name="Normal 7 3 4 2 2" xfId="9788"/>
    <cellStyle name="Normal 7 3 4 2 2 2" xfId="9789"/>
    <cellStyle name="Normal 7 3 4 2 2 2 2" xfId="9790"/>
    <cellStyle name="Normal 7 3 4 2 2 3" xfId="9791"/>
    <cellStyle name="Normal 7 3 4 2 3" xfId="9792"/>
    <cellStyle name="Normal 7 3 4 2 3 2" xfId="9793"/>
    <cellStyle name="Normal 7 3 4 2 4" xfId="9794"/>
    <cellStyle name="Normal 7 3 4 3" xfId="9795"/>
    <cellStyle name="Normal 7 3 4 3 2" xfId="9796"/>
    <cellStyle name="Normal 7 3 4 3 2 2" xfId="9797"/>
    <cellStyle name="Normal 7 3 4 3 3" xfId="9798"/>
    <cellStyle name="Normal 7 3 4 4" xfId="9799"/>
    <cellStyle name="Normal 7 3 4 4 2" xfId="9800"/>
    <cellStyle name="Normal 7 3 4 5" xfId="9801"/>
    <cellStyle name="Normal 7 3 5" xfId="9802"/>
    <cellStyle name="Normal 7 3 5 2" xfId="9803"/>
    <cellStyle name="Normal 7 3 5 2 2" xfId="9804"/>
    <cellStyle name="Normal 7 3 5 2 2 2" xfId="9805"/>
    <cellStyle name="Normal 7 3 5 2 3" xfId="9806"/>
    <cellStyle name="Normal 7 3 5 3" xfId="9807"/>
    <cellStyle name="Normal 7 3 5 3 2" xfId="9808"/>
    <cellStyle name="Normal 7 3 5 4" xfId="9809"/>
    <cellStyle name="Normal 7 3 6" xfId="9810"/>
    <cellStyle name="Normal 7 3 6 2" xfId="9811"/>
    <cellStyle name="Normal 7 3 6 2 2" xfId="9812"/>
    <cellStyle name="Normal 7 3 6 3" xfId="9813"/>
    <cellStyle name="Normal 7 3 7" xfId="9814"/>
    <cellStyle name="Normal 7 3 7 2" xfId="9815"/>
    <cellStyle name="Normal 7 3 8" xfId="9816"/>
    <cellStyle name="Normal 7 4" xfId="4390"/>
    <cellStyle name="Normal 7 4 2" xfId="9817"/>
    <cellStyle name="Normal 7 4 2 2" xfId="9818"/>
    <cellStyle name="Normal 7 4 2 2 2" xfId="9819"/>
    <cellStyle name="Normal 7 4 2 2 2 2" xfId="9820"/>
    <cellStyle name="Normal 7 4 2 2 2 2 2" xfId="9821"/>
    <cellStyle name="Normal 7 4 2 2 2 2 2 2" xfId="9822"/>
    <cellStyle name="Normal 7 4 2 2 2 2 3" xfId="9823"/>
    <cellStyle name="Normal 7 4 2 2 2 3" xfId="9824"/>
    <cellStyle name="Normal 7 4 2 2 2 3 2" xfId="9825"/>
    <cellStyle name="Normal 7 4 2 2 2 4" xfId="9826"/>
    <cellStyle name="Normal 7 4 2 2 3" xfId="9827"/>
    <cellStyle name="Normal 7 4 2 2 3 2" xfId="9828"/>
    <cellStyle name="Normal 7 4 2 2 3 2 2" xfId="9829"/>
    <cellStyle name="Normal 7 4 2 2 3 3" xfId="9830"/>
    <cellStyle name="Normal 7 4 2 2 4" xfId="9831"/>
    <cellStyle name="Normal 7 4 2 2 4 2" xfId="9832"/>
    <cellStyle name="Normal 7 4 2 2 5" xfId="9833"/>
    <cellStyle name="Normal 7 4 2 3" xfId="9834"/>
    <cellStyle name="Normal 7 4 2 3 2" xfId="9835"/>
    <cellStyle name="Normal 7 4 2 3 2 2" xfId="9836"/>
    <cellStyle name="Normal 7 4 2 3 2 2 2" xfId="9837"/>
    <cellStyle name="Normal 7 4 2 3 2 3" xfId="9838"/>
    <cellStyle name="Normal 7 4 2 3 3" xfId="9839"/>
    <cellStyle name="Normal 7 4 2 3 3 2" xfId="9840"/>
    <cellStyle name="Normal 7 4 2 3 4" xfId="9841"/>
    <cellStyle name="Normal 7 4 2 4" xfId="9842"/>
    <cellStyle name="Normal 7 4 2 4 2" xfId="9843"/>
    <cellStyle name="Normal 7 4 2 4 2 2" xfId="9844"/>
    <cellStyle name="Normal 7 4 2 4 3" xfId="9845"/>
    <cellStyle name="Normal 7 4 2 5" xfId="9846"/>
    <cellStyle name="Normal 7 4 2 5 2" xfId="9847"/>
    <cellStyle name="Normal 7 4 2 6" xfId="9848"/>
    <cellStyle name="Normal 7 4 3" xfId="9849"/>
    <cellStyle name="Normal 7 4 3 2" xfId="9850"/>
    <cellStyle name="Normal 7 4 3 2 2" xfId="9851"/>
    <cellStyle name="Normal 7 4 3 2 2 2" xfId="9852"/>
    <cellStyle name="Normal 7 4 3 2 2 2 2" xfId="9853"/>
    <cellStyle name="Normal 7 4 3 2 2 3" xfId="9854"/>
    <cellStyle name="Normal 7 4 3 2 3" xfId="9855"/>
    <cellStyle name="Normal 7 4 3 2 3 2" xfId="9856"/>
    <cellStyle name="Normal 7 4 3 2 4" xfId="9857"/>
    <cellStyle name="Normal 7 4 3 3" xfId="9858"/>
    <cellStyle name="Normal 7 4 3 3 2" xfId="9859"/>
    <cellStyle name="Normal 7 4 3 3 2 2" xfId="9860"/>
    <cellStyle name="Normal 7 4 3 3 3" xfId="9861"/>
    <cellStyle name="Normal 7 4 3 4" xfId="9862"/>
    <cellStyle name="Normal 7 4 3 4 2" xfId="9863"/>
    <cellStyle name="Normal 7 4 3 5" xfId="9864"/>
    <cellStyle name="Normal 7 4 4" xfId="9865"/>
    <cellStyle name="Normal 7 4 4 2" xfId="9866"/>
    <cellStyle name="Normal 7 4 4 2 2" xfId="9867"/>
    <cellStyle name="Normal 7 4 4 2 2 2" xfId="9868"/>
    <cellStyle name="Normal 7 4 4 2 3" xfId="9869"/>
    <cellStyle name="Normal 7 4 4 3" xfId="9870"/>
    <cellStyle name="Normal 7 4 4 3 2" xfId="9871"/>
    <cellStyle name="Normal 7 4 4 4" xfId="9872"/>
    <cellStyle name="Normal 7 4 5" xfId="9873"/>
    <cellStyle name="Normal 7 4 5 2" xfId="9874"/>
    <cellStyle name="Normal 7 4 5 2 2" xfId="9875"/>
    <cellStyle name="Normal 7 4 5 3" xfId="9876"/>
    <cellStyle name="Normal 7 4 6" xfId="9877"/>
    <cellStyle name="Normal 7 4 6 2" xfId="9878"/>
    <cellStyle name="Normal 7 4 7" xfId="9879"/>
    <cellStyle name="Normal 7 4 8" xfId="9880"/>
    <cellStyle name="Normal 7 5" xfId="4391"/>
    <cellStyle name="Normal 7 5 2" xfId="9881"/>
    <cellStyle name="Normal 7 5 2 2" xfId="9882"/>
    <cellStyle name="Normal 7 5 2 2 2" xfId="9883"/>
    <cellStyle name="Normal 7 5 2 2 2 2" xfId="9884"/>
    <cellStyle name="Normal 7 5 2 2 2 2 2" xfId="9885"/>
    <cellStyle name="Normal 7 5 2 2 2 3" xfId="9886"/>
    <cellStyle name="Normal 7 5 2 2 3" xfId="9887"/>
    <cellStyle name="Normal 7 5 2 2 3 2" xfId="9888"/>
    <cellStyle name="Normal 7 5 2 2 4" xfId="9889"/>
    <cellStyle name="Normal 7 5 2 3" xfId="9890"/>
    <cellStyle name="Normal 7 5 2 3 2" xfId="9891"/>
    <cellStyle name="Normal 7 5 2 3 2 2" xfId="9892"/>
    <cellStyle name="Normal 7 5 2 3 3" xfId="9893"/>
    <cellStyle name="Normal 7 5 2 4" xfId="9894"/>
    <cellStyle name="Normal 7 5 2 4 2" xfId="9895"/>
    <cellStyle name="Normal 7 5 2 5" xfId="9896"/>
    <cellStyle name="Normal 7 5 2 6" xfId="9897"/>
    <cellStyle name="Normal 7 5 3" xfId="9898"/>
    <cellStyle name="Normal 7 5 3 2" xfId="9899"/>
    <cellStyle name="Normal 7 5 3 2 2" xfId="9900"/>
    <cellStyle name="Normal 7 5 3 2 2 2" xfId="9901"/>
    <cellStyle name="Normal 7 5 3 2 3" xfId="9902"/>
    <cellStyle name="Normal 7 5 3 3" xfId="9903"/>
    <cellStyle name="Normal 7 5 3 3 2" xfId="9904"/>
    <cellStyle name="Normal 7 5 3 4" xfId="9905"/>
    <cellStyle name="Normal 7 5 4" xfId="9906"/>
    <cellStyle name="Normal 7 5 4 2" xfId="9907"/>
    <cellStyle name="Normal 7 5 4 2 2" xfId="9908"/>
    <cellStyle name="Normal 7 5 4 3" xfId="9909"/>
    <cellStyle name="Normal 7 5 5" xfId="9910"/>
    <cellStyle name="Normal 7 5 5 2" xfId="9911"/>
    <cellStyle name="Normal 7 5 6" xfId="9912"/>
    <cellStyle name="Normal 7 5 7" xfId="9913"/>
    <cellStyle name="Normal 7 6" xfId="4392"/>
    <cellStyle name="Normal 7 6 2" xfId="9914"/>
    <cellStyle name="Normal 7 6 2 2" xfId="9915"/>
    <cellStyle name="Normal 7 6 2 2 2" xfId="9916"/>
    <cellStyle name="Normal 7 6 2 2 2 2" xfId="9917"/>
    <cellStyle name="Normal 7 6 2 2 3" xfId="9918"/>
    <cellStyle name="Normal 7 6 2 3" xfId="9919"/>
    <cellStyle name="Normal 7 6 2 3 2" xfId="9920"/>
    <cellStyle name="Normal 7 6 2 4" xfId="9921"/>
    <cellStyle name="Normal 7 6 3" xfId="9922"/>
    <cellStyle name="Normal 7 6 3 2" xfId="9923"/>
    <cellStyle name="Normal 7 6 3 2 2" xfId="9924"/>
    <cellStyle name="Normal 7 6 3 3" xfId="9925"/>
    <cellStyle name="Normal 7 6 4" xfId="9926"/>
    <cellStyle name="Normal 7 6 4 2" xfId="9927"/>
    <cellStyle name="Normal 7 6 5" xfId="9928"/>
    <cellStyle name="Normal 7 7" xfId="9929"/>
    <cellStyle name="Normal 7 7 2" xfId="9930"/>
    <cellStyle name="Normal 7 7 2 2" xfId="9931"/>
    <cellStyle name="Normal 7 7 2 2 2" xfId="9932"/>
    <cellStyle name="Normal 7 7 2 3" xfId="9933"/>
    <cellStyle name="Normal 7 7 3" xfId="9934"/>
    <cellStyle name="Normal 7 7 3 2" xfId="9935"/>
    <cellStyle name="Normal 7 7 4" xfId="9936"/>
    <cellStyle name="Normal 7 8" xfId="9937"/>
    <cellStyle name="Normal 7 8 2" xfId="9938"/>
    <cellStyle name="Normal 7 8 2 2" xfId="9939"/>
    <cellStyle name="Normal 7 8 3" xfId="9940"/>
    <cellStyle name="Normal 7 9" xfId="9941"/>
    <cellStyle name="Normal 7 9 2" xfId="9942"/>
    <cellStyle name="Normal 70" xfId="4393"/>
    <cellStyle name="Normal 71" xfId="4394"/>
    <cellStyle name="Normal 72" xfId="4395"/>
    <cellStyle name="Normal 73" xfId="4396"/>
    <cellStyle name="Normal 74" xfId="4397"/>
    <cellStyle name="Normal 75" xfId="4398"/>
    <cellStyle name="Normal 76" xfId="4399"/>
    <cellStyle name="Normal 77" xfId="4400"/>
    <cellStyle name="Normal 78" xfId="4401"/>
    <cellStyle name="Normal 79" xfId="4402"/>
    <cellStyle name="Normal 8" xfId="4403"/>
    <cellStyle name="Normal 8 10" xfId="4404"/>
    <cellStyle name="Normal 8 2" xfId="4405"/>
    <cellStyle name="Normal 8 2 2" xfId="4406"/>
    <cellStyle name="Normal 8 2 2 2" xfId="4407"/>
    <cellStyle name="Normal 8 2 2 3" xfId="4408"/>
    <cellStyle name="Normal 8 2 2 4" xfId="4409"/>
    <cellStyle name="Normal 8 2 2 5" xfId="4410"/>
    <cellStyle name="Normal 8 2 2 6" xfId="4411"/>
    <cellStyle name="Normal 8 2 2 7" xfId="4412"/>
    <cellStyle name="Normal 8 2 2 8" xfId="4413"/>
    <cellStyle name="Normal 8 2 3" xfId="4414"/>
    <cellStyle name="Normal 8 2 4" xfId="4415"/>
    <cellStyle name="Normal 8 2 5" xfId="4416"/>
    <cellStyle name="Normal 8 2 6" xfId="4417"/>
    <cellStyle name="Normal 8 2 7" xfId="4418"/>
    <cellStyle name="Normal 8 2 8" xfId="4419"/>
    <cellStyle name="Normal 8 2 9" xfId="4420"/>
    <cellStyle name="Normal 8 3" xfId="4421"/>
    <cellStyle name="Normal 8 3 2" xfId="9943"/>
    <cellStyle name="Normal 8 3 2 2" xfId="9944"/>
    <cellStyle name="Normal 8 3 2 3" xfId="9945"/>
    <cellStyle name="Normal 8 3 3" xfId="9946"/>
    <cellStyle name="Normal 8 3 3 2" xfId="9947"/>
    <cellStyle name="Normal 8 4" xfId="4422"/>
    <cellStyle name="Normal 8 4 2" xfId="9948"/>
    <cellStyle name="Normal 8 4 2 2" xfId="9949"/>
    <cellStyle name="Normal 8 4 3" xfId="9950"/>
    <cellStyle name="Normal 8 4 3 2" xfId="9951"/>
    <cellStyle name="Normal 8 5" xfId="4423"/>
    <cellStyle name="Normal 8 5 2" xfId="9952"/>
    <cellStyle name="Normal 8 6" xfId="4424"/>
    <cellStyle name="Normal 8 7" xfId="4425"/>
    <cellStyle name="Normal 8 8" xfId="4426"/>
    <cellStyle name="Normal 8 9" xfId="4427"/>
    <cellStyle name="Normal 80" xfId="4428"/>
    <cellStyle name="Normal 81" xfId="4429"/>
    <cellStyle name="Normal 82" xfId="4430"/>
    <cellStyle name="Normal 83" xfId="4431"/>
    <cellStyle name="Normal 84" xfId="4432"/>
    <cellStyle name="Normal 85" xfId="4433"/>
    <cellStyle name="Normal 86" xfId="4434"/>
    <cellStyle name="Normal 87" xfId="4435"/>
    <cellStyle name="Normal 9" xfId="4436"/>
    <cellStyle name="Normal 9 2" xfId="4437"/>
    <cellStyle name="Normal 9 2 2" xfId="4438"/>
    <cellStyle name="Normal 9 2 2 2" xfId="4439"/>
    <cellStyle name="Normal 9 2 2 3" xfId="4440"/>
    <cellStyle name="Normal 9 2 2 4" xfId="4441"/>
    <cellStyle name="Normal 9 2 2 5" xfId="4442"/>
    <cellStyle name="Normal 9 2 2 6" xfId="4443"/>
    <cellStyle name="Normal 9 2 2 7" xfId="4444"/>
    <cellStyle name="Normal 9 2 2 8" xfId="4445"/>
    <cellStyle name="Normal 9 2 3" xfId="4446"/>
    <cellStyle name="Normal 9 2 4" xfId="4447"/>
    <cellStyle name="Normal 9 2 5" xfId="4448"/>
    <cellStyle name="Normal 9 2 6" xfId="4449"/>
    <cellStyle name="Normal 9 2 7" xfId="4450"/>
    <cellStyle name="Normal 9 2 8" xfId="4451"/>
    <cellStyle name="Normal 9 2 9" xfId="4452"/>
    <cellStyle name="Normal 9 3" xfId="4453"/>
    <cellStyle name="Normal 9 3 2" xfId="9953"/>
    <cellStyle name="Normal 9 3 2 2" xfId="9954"/>
    <cellStyle name="Normal 9 3 3" xfId="9955"/>
    <cellStyle name="Normal 9 4" xfId="4454"/>
    <cellStyle name="Normal 9 4 2" xfId="9956"/>
    <cellStyle name="Normal 9 5" xfId="4455"/>
    <cellStyle name="Normal 9 6" xfId="4456"/>
    <cellStyle name="Normal_1" xfId="5"/>
    <cellStyle name="Note 1" xfId="4457"/>
    <cellStyle name="Note 10" xfId="4458"/>
    <cellStyle name="Note 11" xfId="4459"/>
    <cellStyle name="Note 12" xfId="4460"/>
    <cellStyle name="Note 13" xfId="4461"/>
    <cellStyle name="Note 13 2" xfId="4462"/>
    <cellStyle name="Note 13 3" xfId="4463"/>
    <cellStyle name="Note 13 4" xfId="4464"/>
    <cellStyle name="Note 13 5" xfId="4465"/>
    <cellStyle name="Note 13 6" xfId="4466"/>
    <cellStyle name="Note 13 7" xfId="4467"/>
    <cellStyle name="Note 13 8" xfId="4468"/>
    <cellStyle name="Note 13 9" xfId="4469"/>
    <cellStyle name="Note 14" xfId="4470"/>
    <cellStyle name="Note 14 2" xfId="4471"/>
    <cellStyle name="Note 14 3" xfId="4472"/>
    <cellStyle name="Note 14 3 2" xfId="9957"/>
    <cellStyle name="Note 14 4" xfId="9958"/>
    <cellStyle name="Note 15" xfId="4473"/>
    <cellStyle name="Note 15 2" xfId="9959"/>
    <cellStyle name="Note 15 2 2" xfId="9960"/>
    <cellStyle name="Note 16" xfId="4474"/>
    <cellStyle name="Note 16 2" xfId="4475"/>
    <cellStyle name="Note 17" xfId="4476"/>
    <cellStyle name="Note 17 2" xfId="4477"/>
    <cellStyle name="Note 18" xfId="4478"/>
    <cellStyle name="Note 19" xfId="4479"/>
    <cellStyle name="Note 19 2" xfId="4480"/>
    <cellStyle name="Note 2" xfId="4481"/>
    <cellStyle name="Note 2 10" xfId="4482"/>
    <cellStyle name="Note 2 2" xfId="4483"/>
    <cellStyle name="Note 2 2 2" xfId="9961"/>
    <cellStyle name="Note 2 2 2 2" xfId="9962"/>
    <cellStyle name="Note 2 2 2 2 2" xfId="9963"/>
    <cellStyle name="Note 2 2 2 2 2 2" xfId="9964"/>
    <cellStyle name="Note 2 2 2 2 2 2 2" xfId="9965"/>
    <cellStyle name="Note 2 2 2 2 2 2 2 2" xfId="9966"/>
    <cellStyle name="Note 2 2 2 2 2 2 3" xfId="9967"/>
    <cellStyle name="Note 2 2 2 2 2 3" xfId="9968"/>
    <cellStyle name="Note 2 2 2 2 2 3 2" xfId="9969"/>
    <cellStyle name="Note 2 2 2 2 2 4" xfId="9970"/>
    <cellStyle name="Note 2 2 2 2 3" xfId="9971"/>
    <cellStyle name="Note 2 2 2 2 3 2" xfId="9972"/>
    <cellStyle name="Note 2 2 2 2 3 2 2" xfId="9973"/>
    <cellStyle name="Note 2 2 2 2 3 3" xfId="9974"/>
    <cellStyle name="Note 2 2 2 2 4" xfId="9975"/>
    <cellStyle name="Note 2 2 2 2 4 2" xfId="9976"/>
    <cellStyle name="Note 2 2 2 2 5" xfId="9977"/>
    <cellStyle name="Note 2 2 2 3" xfId="9978"/>
    <cellStyle name="Note 2 2 2 3 2" xfId="9979"/>
    <cellStyle name="Note 2 2 2 3 2 2" xfId="9980"/>
    <cellStyle name="Note 2 2 2 3 2 2 2" xfId="9981"/>
    <cellStyle name="Note 2 2 2 3 2 3" xfId="9982"/>
    <cellStyle name="Note 2 2 2 3 3" xfId="9983"/>
    <cellStyle name="Note 2 2 2 3 3 2" xfId="9984"/>
    <cellStyle name="Note 2 2 2 3 4" xfId="9985"/>
    <cellStyle name="Note 2 2 2 4" xfId="9986"/>
    <cellStyle name="Note 2 2 2 4 2" xfId="9987"/>
    <cellStyle name="Note 2 2 2 4 2 2" xfId="9988"/>
    <cellStyle name="Note 2 2 2 4 3" xfId="9989"/>
    <cellStyle name="Note 2 2 2 5" xfId="9990"/>
    <cellStyle name="Note 2 2 2 5 2" xfId="9991"/>
    <cellStyle name="Note 2 2 2 6" xfId="9992"/>
    <cellStyle name="Note 2 2 2 7" xfId="9993"/>
    <cellStyle name="Note 2 2 3" xfId="9994"/>
    <cellStyle name="Note 2 2 3 2" xfId="9995"/>
    <cellStyle name="Note 2 2 3 2 2" xfId="9996"/>
    <cellStyle name="Note 2 2 3 2 2 2" xfId="9997"/>
    <cellStyle name="Note 2 2 3 2 2 2 2" xfId="9998"/>
    <cellStyle name="Note 2 2 3 2 2 3" xfId="9999"/>
    <cellStyle name="Note 2 2 3 2 3" xfId="10000"/>
    <cellStyle name="Note 2 2 3 2 3 2" xfId="10001"/>
    <cellStyle name="Note 2 2 3 2 4" xfId="10002"/>
    <cellStyle name="Note 2 2 3 3" xfId="10003"/>
    <cellStyle name="Note 2 2 3 3 2" xfId="10004"/>
    <cellStyle name="Note 2 2 3 3 2 2" xfId="10005"/>
    <cellStyle name="Note 2 2 3 3 3" xfId="10006"/>
    <cellStyle name="Note 2 2 3 4" xfId="10007"/>
    <cellStyle name="Note 2 2 3 4 2" xfId="10008"/>
    <cellStyle name="Note 2 2 3 5" xfId="10009"/>
    <cellStyle name="Note 2 2 4" xfId="10010"/>
    <cellStyle name="Note 2 2 4 2" xfId="10011"/>
    <cellStyle name="Note 2 2 4 2 2" xfId="10012"/>
    <cellStyle name="Note 2 2 4 2 2 2" xfId="10013"/>
    <cellStyle name="Note 2 2 4 2 3" xfId="10014"/>
    <cellStyle name="Note 2 2 4 3" xfId="10015"/>
    <cellStyle name="Note 2 2 4 3 2" xfId="10016"/>
    <cellStyle name="Note 2 2 4 4" xfId="10017"/>
    <cellStyle name="Note 2 2 5" xfId="10018"/>
    <cellStyle name="Note 2 2 5 2" xfId="10019"/>
    <cellStyle name="Note 2 2 5 2 2" xfId="10020"/>
    <cellStyle name="Note 2 2 5 3" xfId="10021"/>
    <cellStyle name="Note 2 2 6" xfId="10022"/>
    <cellStyle name="Note 2 2 6 2" xfId="10023"/>
    <cellStyle name="Note 2 2 7" xfId="10024"/>
    <cellStyle name="Note 2 2 8" xfId="10025"/>
    <cellStyle name="Note 2 3" xfId="4484"/>
    <cellStyle name="Note 2 3 2" xfId="4485"/>
    <cellStyle name="Note 2 3 2 2" xfId="10026"/>
    <cellStyle name="Note 2 3 2 2 2" xfId="10027"/>
    <cellStyle name="Note 2 3 2 2 2 2" xfId="10028"/>
    <cellStyle name="Note 2 3 2 2 2 2 2" xfId="10029"/>
    <cellStyle name="Note 2 3 2 2 2 3" xfId="10030"/>
    <cellStyle name="Note 2 3 2 2 3" xfId="10031"/>
    <cellStyle name="Note 2 3 2 2 3 2" xfId="10032"/>
    <cellStyle name="Note 2 3 2 2 4" xfId="10033"/>
    <cellStyle name="Note 2 3 2 3" xfId="10034"/>
    <cellStyle name="Note 2 3 2 3 2" xfId="10035"/>
    <cellStyle name="Note 2 3 2 3 2 2" xfId="10036"/>
    <cellStyle name="Note 2 3 2 3 3" xfId="10037"/>
    <cellStyle name="Note 2 3 2 4" xfId="10038"/>
    <cellStyle name="Note 2 3 2 4 2" xfId="10039"/>
    <cellStyle name="Note 2 3 2 5" xfId="10040"/>
    <cellStyle name="Note 2 3 3" xfId="4486"/>
    <cellStyle name="Note 2 3 3 2" xfId="10041"/>
    <cellStyle name="Note 2 3 3 2 2" xfId="10042"/>
    <cellStyle name="Note 2 3 3 2 2 2" xfId="10043"/>
    <cellStyle name="Note 2 3 3 2 3" xfId="10044"/>
    <cellStyle name="Note 2 3 3 3" xfId="10045"/>
    <cellStyle name="Note 2 3 3 3 2" xfId="10046"/>
    <cellStyle name="Note 2 3 3 4" xfId="10047"/>
    <cellStyle name="Note 2 3 4" xfId="4487"/>
    <cellStyle name="Note 2 3 4 2" xfId="10048"/>
    <cellStyle name="Note 2 3 4 2 2" xfId="10049"/>
    <cellStyle name="Note 2 3 4 3" xfId="10050"/>
    <cellStyle name="Note 2 3 5" xfId="10051"/>
    <cellStyle name="Note 2 3 5 2" xfId="10052"/>
    <cellStyle name="Note 2 3 6" xfId="10053"/>
    <cellStyle name="Note 2 4" xfId="4488"/>
    <cellStyle name="Note 2 4 2" xfId="10054"/>
    <cellStyle name="Note 2 4 2 2" xfId="10055"/>
    <cellStyle name="Note 2 4 2 2 2" xfId="10056"/>
    <cellStyle name="Note 2 4 2 2 2 2" xfId="10057"/>
    <cellStyle name="Note 2 4 2 2 3" xfId="10058"/>
    <cellStyle name="Note 2 4 2 3" xfId="10059"/>
    <cellStyle name="Note 2 4 2 3 2" xfId="10060"/>
    <cellStyle name="Note 2 4 2 4" xfId="10061"/>
    <cellStyle name="Note 2 4 3" xfId="10062"/>
    <cellStyle name="Note 2 4 3 2" xfId="10063"/>
    <cellStyle name="Note 2 4 3 2 2" xfId="10064"/>
    <cellStyle name="Note 2 4 3 3" xfId="10065"/>
    <cellStyle name="Note 2 4 4" xfId="10066"/>
    <cellStyle name="Note 2 4 4 2" xfId="10067"/>
    <cellStyle name="Note 2 4 5" xfId="10068"/>
    <cellStyle name="Note 2 5" xfId="4489"/>
    <cellStyle name="Note 2 5 2" xfId="10069"/>
    <cellStyle name="Note 2 5 2 2" xfId="10070"/>
    <cellStyle name="Note 2 5 2 2 2" xfId="10071"/>
    <cellStyle name="Note 2 5 2 3" xfId="10072"/>
    <cellStyle name="Note 2 5 3" xfId="10073"/>
    <cellStyle name="Note 2 5 3 2" xfId="10074"/>
    <cellStyle name="Note 2 5 4" xfId="10075"/>
    <cellStyle name="Note 2 6" xfId="4490"/>
    <cellStyle name="Note 2 6 2" xfId="10076"/>
    <cellStyle name="Note 2 6 2 2" xfId="10077"/>
    <cellStyle name="Note 2 6 3" xfId="10078"/>
    <cellStyle name="Note 2 7" xfId="4491"/>
    <cellStyle name="Note 2 7 2" xfId="10079"/>
    <cellStyle name="Note 2 8" xfId="4492"/>
    <cellStyle name="Note 2 9" xfId="4493"/>
    <cellStyle name="Note 20" xfId="4494"/>
    <cellStyle name="Note 20 2" xfId="4495"/>
    <cellStyle name="Note 21" xfId="4496"/>
    <cellStyle name="Note 21 2" xfId="4497"/>
    <cellStyle name="Note 22" xfId="4498"/>
    <cellStyle name="Note 22 2" xfId="4499"/>
    <cellStyle name="Note 23" xfId="4500"/>
    <cellStyle name="Note 24" xfId="4501"/>
    <cellStyle name="Note 25" xfId="4502"/>
    <cellStyle name="Note 26" xfId="4503"/>
    <cellStyle name="Note 27" xfId="4504"/>
    <cellStyle name="Note 28" xfId="4505"/>
    <cellStyle name="Note 29" xfId="4506"/>
    <cellStyle name="Note 3" xfId="4507"/>
    <cellStyle name="Note 3 2" xfId="4508"/>
    <cellStyle name="Note 3 2 2" xfId="10080"/>
    <cellStyle name="Note 3 2 2 2" xfId="10081"/>
    <cellStyle name="Note 3 2 2 2 2" xfId="10082"/>
    <cellStyle name="Note 3 2 2 2 2 2" xfId="10083"/>
    <cellStyle name="Note 3 2 2 2 2 2 2" xfId="10084"/>
    <cellStyle name="Note 3 2 2 2 2 3" xfId="10085"/>
    <cellStyle name="Note 3 2 2 2 3" xfId="10086"/>
    <cellStyle name="Note 3 2 2 2 3 2" xfId="10087"/>
    <cellStyle name="Note 3 2 2 2 4" xfId="10088"/>
    <cellStyle name="Note 3 2 2 3" xfId="10089"/>
    <cellStyle name="Note 3 2 2 3 2" xfId="10090"/>
    <cellStyle name="Note 3 2 2 3 2 2" xfId="10091"/>
    <cellStyle name="Note 3 2 2 3 3" xfId="10092"/>
    <cellStyle name="Note 3 2 2 4" xfId="10093"/>
    <cellStyle name="Note 3 2 2 4 2" xfId="10094"/>
    <cellStyle name="Note 3 2 2 5" xfId="10095"/>
    <cellStyle name="Note 3 2 3" xfId="10096"/>
    <cellStyle name="Note 3 2 3 2" xfId="10097"/>
    <cellStyle name="Note 3 2 3 2 2" xfId="10098"/>
    <cellStyle name="Note 3 2 3 2 2 2" xfId="10099"/>
    <cellStyle name="Note 3 2 3 2 3" xfId="10100"/>
    <cellStyle name="Note 3 2 3 3" xfId="10101"/>
    <cellStyle name="Note 3 2 3 3 2" xfId="10102"/>
    <cellStyle name="Note 3 2 3 4" xfId="10103"/>
    <cellStyle name="Note 3 2 4" xfId="10104"/>
    <cellStyle name="Note 3 2 4 2" xfId="10105"/>
    <cellStyle name="Note 3 2 4 2 2" xfId="10106"/>
    <cellStyle name="Note 3 2 4 3" xfId="10107"/>
    <cellStyle name="Note 3 2 5" xfId="10108"/>
    <cellStyle name="Note 3 2 5 2" xfId="10109"/>
    <cellStyle name="Note 3 2 6" xfId="10110"/>
    <cellStyle name="Note 3 3" xfId="4509"/>
    <cellStyle name="Note 3 3 2" xfId="10111"/>
    <cellStyle name="Note 3 3 2 2" xfId="10112"/>
    <cellStyle name="Note 3 3 2 2 2" xfId="10113"/>
    <cellStyle name="Note 3 3 2 2 2 2" xfId="10114"/>
    <cellStyle name="Note 3 3 2 2 3" xfId="10115"/>
    <cellStyle name="Note 3 3 2 3" xfId="10116"/>
    <cellStyle name="Note 3 3 2 3 2" xfId="10117"/>
    <cellStyle name="Note 3 3 2 4" xfId="10118"/>
    <cellStyle name="Note 3 3 3" xfId="10119"/>
    <cellStyle name="Note 3 3 3 2" xfId="10120"/>
    <cellStyle name="Note 3 3 3 2 2" xfId="10121"/>
    <cellStyle name="Note 3 3 3 3" xfId="10122"/>
    <cellStyle name="Note 3 3 4" xfId="10123"/>
    <cellStyle name="Note 3 3 4 2" xfId="10124"/>
    <cellStyle name="Note 3 3 5" xfId="10125"/>
    <cellStyle name="Note 3 4" xfId="4510"/>
    <cellStyle name="Note 3 4 2" xfId="10126"/>
    <cellStyle name="Note 3 4 2 2" xfId="10127"/>
    <cellStyle name="Note 3 4 2 2 2" xfId="10128"/>
    <cellStyle name="Note 3 4 2 3" xfId="10129"/>
    <cellStyle name="Note 3 4 3" xfId="10130"/>
    <cellStyle name="Note 3 4 3 2" xfId="10131"/>
    <cellStyle name="Note 3 4 4" xfId="10132"/>
    <cellStyle name="Note 3 5" xfId="10133"/>
    <cellStyle name="Note 3 5 2" xfId="10134"/>
    <cellStyle name="Note 3 5 2 2" xfId="10135"/>
    <cellStyle name="Note 3 5 3" xfId="10136"/>
    <cellStyle name="Note 3 6" xfId="10137"/>
    <cellStyle name="Note 3 6 2" xfId="10138"/>
    <cellStyle name="Note 3 7" xfId="10139"/>
    <cellStyle name="Note 3 8" xfId="10140"/>
    <cellStyle name="Note 30" xfId="4511"/>
    <cellStyle name="Note 31" xfId="4512"/>
    <cellStyle name="Note 32" xfId="4513"/>
    <cellStyle name="Note 33" xfId="4514"/>
    <cellStyle name="Note 34" xfId="4515"/>
    <cellStyle name="Note 4" xfId="4516"/>
    <cellStyle name="Note 4 10" xfId="4517"/>
    <cellStyle name="Note 4 11" xfId="4518"/>
    <cellStyle name="Note 4 12" xfId="4519"/>
    <cellStyle name="Note 4 13" xfId="4520"/>
    <cellStyle name="Note 4 2" xfId="4521"/>
    <cellStyle name="Note 4 2 2" xfId="10141"/>
    <cellStyle name="Note 4 2 2 2" xfId="10142"/>
    <cellStyle name="Note 4 2 2 2 2" xfId="10143"/>
    <cellStyle name="Note 4 2 2 2 2 2" xfId="10144"/>
    <cellStyle name="Note 4 2 2 2 3" xfId="10145"/>
    <cellStyle name="Note 4 2 2 3" xfId="10146"/>
    <cellStyle name="Note 4 2 2 3 2" xfId="10147"/>
    <cellStyle name="Note 4 2 2 4" xfId="10148"/>
    <cellStyle name="Note 4 2 3" xfId="10149"/>
    <cellStyle name="Note 4 2 3 2" xfId="10150"/>
    <cellStyle name="Note 4 2 3 2 2" xfId="10151"/>
    <cellStyle name="Note 4 2 3 3" xfId="10152"/>
    <cellStyle name="Note 4 2 4" xfId="10153"/>
    <cellStyle name="Note 4 2 4 2" xfId="10154"/>
    <cellStyle name="Note 4 2 5" xfId="10155"/>
    <cellStyle name="Note 4 3" xfId="4522"/>
    <cellStyle name="Note 4 3 2" xfId="10156"/>
    <cellStyle name="Note 4 3 2 2" xfId="10157"/>
    <cellStyle name="Note 4 3 2 2 2" xfId="10158"/>
    <cellStyle name="Note 4 3 2 3" xfId="10159"/>
    <cellStyle name="Note 4 3 3" xfId="10160"/>
    <cellStyle name="Note 4 3 3 2" xfId="10161"/>
    <cellStyle name="Note 4 3 4" xfId="10162"/>
    <cellStyle name="Note 4 4" xfId="4523"/>
    <cellStyle name="Note 4 4 2" xfId="10163"/>
    <cellStyle name="Note 4 4 2 2" xfId="10164"/>
    <cellStyle name="Note 4 4 3" xfId="10165"/>
    <cellStyle name="Note 4 5" xfId="4524"/>
    <cellStyle name="Note 4 5 2" xfId="10166"/>
    <cellStyle name="Note 4 6" xfId="4525"/>
    <cellStyle name="Note 4 7" xfId="4526"/>
    <cellStyle name="Note 4 8" xfId="4527"/>
    <cellStyle name="Note 4 9" xfId="4528"/>
    <cellStyle name="Note 5" xfId="4529"/>
    <cellStyle name="Note 5 10" xfId="4530"/>
    <cellStyle name="Note 5 2" xfId="4531"/>
    <cellStyle name="Note 5 2 2" xfId="10167"/>
    <cellStyle name="Note 5 2 2 2" xfId="10168"/>
    <cellStyle name="Note 5 2 2 2 2" xfId="10169"/>
    <cellStyle name="Note 5 2 2 3" xfId="10170"/>
    <cellStyle name="Note 5 2 3" xfId="10171"/>
    <cellStyle name="Note 5 2 3 2" xfId="10172"/>
    <cellStyle name="Note 5 2 4" xfId="10173"/>
    <cellStyle name="Note 5 3" xfId="4532"/>
    <cellStyle name="Note 5 3 2" xfId="10174"/>
    <cellStyle name="Note 5 3 2 2" xfId="10175"/>
    <cellStyle name="Note 5 3 3" xfId="10176"/>
    <cellStyle name="Note 5 4" xfId="4533"/>
    <cellStyle name="Note 5 4 2" xfId="10177"/>
    <cellStyle name="Note 5 5" xfId="4534"/>
    <cellStyle name="Note 5 6" xfId="4535"/>
    <cellStyle name="Note 5 7" xfId="4536"/>
    <cellStyle name="Note 5 8" xfId="4537"/>
    <cellStyle name="Note 5 9" xfId="4538"/>
    <cellStyle name="Note 6" xfId="4539"/>
    <cellStyle name="Note 6 10" xfId="4540"/>
    <cellStyle name="Note 6 2" xfId="4541"/>
    <cellStyle name="Note 6 2 2" xfId="10178"/>
    <cellStyle name="Note 6 2 2 2" xfId="10179"/>
    <cellStyle name="Note 6 2 3" xfId="10180"/>
    <cellStyle name="Note 6 3" xfId="4542"/>
    <cellStyle name="Note 6 3 2" xfId="10181"/>
    <cellStyle name="Note 6 4" xfId="4543"/>
    <cellStyle name="Note 6 5" xfId="4544"/>
    <cellStyle name="Note 6 6" xfId="4545"/>
    <cellStyle name="Note 6 7" xfId="4546"/>
    <cellStyle name="Note 6 8" xfId="4547"/>
    <cellStyle name="Note 6 9" xfId="4548"/>
    <cellStyle name="Note 7" xfId="4549"/>
    <cellStyle name="Note 7 10" xfId="4550"/>
    <cellStyle name="Note 7 2" xfId="4551"/>
    <cellStyle name="Note 7 2 2" xfId="10182"/>
    <cellStyle name="Note 7 3" xfId="4552"/>
    <cellStyle name="Note 7 4" xfId="4553"/>
    <cellStyle name="Note 7 5" xfId="4554"/>
    <cellStyle name="Note 7 6" xfId="4555"/>
    <cellStyle name="Note 7 7" xfId="4556"/>
    <cellStyle name="Note 7 8" xfId="4557"/>
    <cellStyle name="Note 7 9" xfId="4558"/>
    <cellStyle name="Note 8" xfId="4559"/>
    <cellStyle name="Note 8 10" xfId="4560"/>
    <cellStyle name="Note 8 2" xfId="4561"/>
    <cellStyle name="Note 8 3" xfId="4562"/>
    <cellStyle name="Note 8 4" xfId="4563"/>
    <cellStyle name="Note 8 5" xfId="4564"/>
    <cellStyle name="Note 8 6" xfId="4565"/>
    <cellStyle name="Note 8 7" xfId="4566"/>
    <cellStyle name="Note 8 8" xfId="4567"/>
    <cellStyle name="Note 8 9" xfId="4568"/>
    <cellStyle name="Note 9" xfId="4569"/>
    <cellStyle name="Note 9 2" xfId="10183"/>
    <cellStyle name="oft Excel]_x000d__x000a_Comment=The open=/f lines load custom functions into the Paste Function list._x000d__x000a_Maximized=3_x000d__x000a_Basics=1_x000d__x000a_A" xfId="4570"/>
    <cellStyle name="oft Excel]_x000d__x000a_Comment=The open=/f lines load custom functions into the Paste Function list._x000d__x000a_Maximized=3_x000d__x000a_Basics=1_x000d__x000a_A 2" xfId="4571"/>
    <cellStyle name="oft Excel]_x000d__x000a_Comment=The open=/f lines load custom functions into the Paste Function list._x000d__x000a_Maximized=3_x000d__x000a_Basics=1_x000d__x000a_A 3" xfId="4572"/>
    <cellStyle name="oft Excel]_x005f_x000d__x000a_Comment=The open=/f lines load custom functions into the Paste Function list._x005f_x000d__x000a_Maximized=3_x005f_x000d__x000a_Basics=1_x005f_x000d__x000a_A" xfId="4573"/>
    <cellStyle name="Output 1" xfId="4574"/>
    <cellStyle name="Output 1 2" xfId="4575"/>
    <cellStyle name="Output 1 2 2" xfId="10184"/>
    <cellStyle name="Output 10" xfId="4576"/>
    <cellStyle name="Output 10 2" xfId="4577"/>
    <cellStyle name="Output 10 2 2" xfId="10185"/>
    <cellStyle name="Output 11" xfId="4578"/>
    <cellStyle name="Output 11 2" xfId="4579"/>
    <cellStyle name="Output 11 2 2" xfId="10186"/>
    <cellStyle name="Output 12" xfId="4580"/>
    <cellStyle name="Output 12 2" xfId="4581"/>
    <cellStyle name="Output 12 2 2" xfId="10187"/>
    <cellStyle name="Output 12 3" xfId="4582"/>
    <cellStyle name="Output 12 4" xfId="4583"/>
    <cellStyle name="Output 12 5" xfId="4584"/>
    <cellStyle name="Output 12 6" xfId="4585"/>
    <cellStyle name="Output 12 7" xfId="4586"/>
    <cellStyle name="Output 12 8" xfId="4587"/>
    <cellStyle name="Output 12 9" xfId="4588"/>
    <cellStyle name="Output 13" xfId="4589"/>
    <cellStyle name="Output 13 2" xfId="4590"/>
    <cellStyle name="Output 13 2 2" xfId="10188"/>
    <cellStyle name="Output 14" xfId="4591"/>
    <cellStyle name="Output 14 2" xfId="10189"/>
    <cellStyle name="Output 14 2 2" xfId="10190"/>
    <cellStyle name="Output 15" xfId="4592"/>
    <cellStyle name="Output 15 2" xfId="4593"/>
    <cellStyle name="Output 15 2 2" xfId="10191"/>
    <cellStyle name="Output 16" xfId="4594"/>
    <cellStyle name="Output 16 2" xfId="4595"/>
    <cellStyle name="Output 17" xfId="4596"/>
    <cellStyle name="Output 18" xfId="4597"/>
    <cellStyle name="Output 19" xfId="4598"/>
    <cellStyle name="Output 2" xfId="4599"/>
    <cellStyle name="Output 2 2" xfId="4600"/>
    <cellStyle name="Output 2 2 2" xfId="10192"/>
    <cellStyle name="Output 2 3" xfId="4601"/>
    <cellStyle name="Output 2 4" xfId="4602"/>
    <cellStyle name="Output 2 4 2" xfId="4603"/>
    <cellStyle name="Output 2 4 3" xfId="4604"/>
    <cellStyle name="Output 2 4 4" xfId="4605"/>
    <cellStyle name="Output 2 5" xfId="4606"/>
    <cellStyle name="Output 2 6" xfId="4607"/>
    <cellStyle name="Output 2 7" xfId="4608"/>
    <cellStyle name="Output 2 8" xfId="4609"/>
    <cellStyle name="Output 2 9" xfId="4610"/>
    <cellStyle name="Output 20" xfId="4611"/>
    <cellStyle name="Output 21" xfId="4612"/>
    <cellStyle name="Output 22" xfId="4613"/>
    <cellStyle name="Output 23" xfId="4614"/>
    <cellStyle name="Output 24" xfId="4615"/>
    <cellStyle name="Output 25" xfId="4616"/>
    <cellStyle name="Output 26" xfId="4617"/>
    <cellStyle name="Output 27" xfId="4618"/>
    <cellStyle name="Output 28" xfId="4619"/>
    <cellStyle name="Output 29" xfId="4620"/>
    <cellStyle name="Output 3" xfId="4621"/>
    <cellStyle name="Output 3 2" xfId="4622"/>
    <cellStyle name="Output 3 2 2" xfId="10193"/>
    <cellStyle name="Output 3 3" xfId="4623"/>
    <cellStyle name="Output 3 4" xfId="4624"/>
    <cellStyle name="Output 4" xfId="4625"/>
    <cellStyle name="Output 4 2" xfId="4626"/>
    <cellStyle name="Output 4 2 2" xfId="10194"/>
    <cellStyle name="Output 4 3" xfId="4627"/>
    <cellStyle name="Output 4 4" xfId="4628"/>
    <cellStyle name="Output 5" xfId="4629"/>
    <cellStyle name="Output 5 2" xfId="4630"/>
    <cellStyle name="Output 5 2 2" xfId="10195"/>
    <cellStyle name="Output 6" xfId="4631"/>
    <cellStyle name="Output 6 2" xfId="4632"/>
    <cellStyle name="Output 6 2 2" xfId="10196"/>
    <cellStyle name="Output 7" xfId="4633"/>
    <cellStyle name="Output 7 2" xfId="4634"/>
    <cellStyle name="Output 7 2 2" xfId="10197"/>
    <cellStyle name="Output 8" xfId="4635"/>
    <cellStyle name="Output 8 2" xfId="4636"/>
    <cellStyle name="Output 8 2 2" xfId="10198"/>
    <cellStyle name="Output 9" xfId="4637"/>
    <cellStyle name="Output 9 2" xfId="4638"/>
    <cellStyle name="Output 9 2 2" xfId="10199"/>
    <cellStyle name="Percent [2]" xfId="4639"/>
    <cellStyle name="Percent [2] 10" xfId="4640"/>
    <cellStyle name="Percent [2] 11" xfId="4641"/>
    <cellStyle name="Percent [2] 12" xfId="4642"/>
    <cellStyle name="Percent [2] 13" xfId="4643"/>
    <cellStyle name="Percent [2] 14" xfId="4644"/>
    <cellStyle name="Percent [2] 15" xfId="4645"/>
    <cellStyle name="Percent [2] 16" xfId="4646"/>
    <cellStyle name="Percent [2] 17" xfId="4647"/>
    <cellStyle name="Percent [2] 2" xfId="4648"/>
    <cellStyle name="Percent [2] 3" xfId="4649"/>
    <cellStyle name="Percent [2] 4" xfId="4650"/>
    <cellStyle name="Percent [2] 4 2" xfId="4651"/>
    <cellStyle name="Percent [2] 4 2 2" xfId="4652"/>
    <cellStyle name="Percent [2] 4 2 3" xfId="4653"/>
    <cellStyle name="Percent [2] 4 3" xfId="4654"/>
    <cellStyle name="Percent [2] 5" xfId="4655"/>
    <cellStyle name="Percent [2] 6" xfId="4656"/>
    <cellStyle name="Percent [2] 7" xfId="4657"/>
    <cellStyle name="Percent [2] 8" xfId="4658"/>
    <cellStyle name="Percent [2] 9" xfId="4659"/>
    <cellStyle name="Percent 10" xfId="5682"/>
    <cellStyle name="Percent 11" xfId="12388"/>
    <cellStyle name="Percent 2" xfId="4660"/>
    <cellStyle name="Percent 2 2" xfId="4661"/>
    <cellStyle name="Percent 2 2 2" xfId="4662"/>
    <cellStyle name="Percent 2 2 2 2" xfId="4663"/>
    <cellStyle name="Percent 2 2 3" xfId="4664"/>
    <cellStyle name="Percent 2 3" xfId="4665"/>
    <cellStyle name="Percent 2 3 2" xfId="10200"/>
    <cellStyle name="Percent 2 3 2 2" xfId="10201"/>
    <cellStyle name="Percent 2 3 3" xfId="10202"/>
    <cellStyle name="Percent 2 4" xfId="4666"/>
    <cellStyle name="Percent 2 4 2" xfId="10203"/>
    <cellStyle name="Percent 2 4 3" xfId="10204"/>
    <cellStyle name="Percent 2 5" xfId="4667"/>
    <cellStyle name="Percent 2 5 2" xfId="10205"/>
    <cellStyle name="Percent 3" xfId="4668"/>
    <cellStyle name="Percent 3 2" xfId="4669"/>
    <cellStyle name="Percent 3 2 2" xfId="10206"/>
    <cellStyle name="Percent 3 2 2 2" xfId="10207"/>
    <cellStyle name="Percent 3 2 3" xfId="10208"/>
    <cellStyle name="Percent 3 3" xfId="10209"/>
    <cellStyle name="Percent 3 3 2" xfId="10210"/>
    <cellStyle name="Percent 3 3 3" xfId="10211"/>
    <cellStyle name="Percent 4" xfId="4670"/>
    <cellStyle name="Percent 4 2" xfId="10212"/>
    <cellStyle name="Percent 4 3" xfId="10213"/>
    <cellStyle name="Percent 4 4" xfId="10214"/>
    <cellStyle name="Percent 5" xfId="4671"/>
    <cellStyle name="Percent 5 2" xfId="10215"/>
    <cellStyle name="Percent 6" xfId="4672"/>
    <cellStyle name="Percent 7" xfId="4673"/>
    <cellStyle name="Percent 8" xfId="4674"/>
    <cellStyle name="Percent 9" xfId="4675"/>
    <cellStyle name="Quantity" xfId="4676"/>
    <cellStyle name="Quantity 10" xfId="4677"/>
    <cellStyle name="Quantity 11" xfId="4678"/>
    <cellStyle name="Quantity 12" xfId="4679"/>
    <cellStyle name="Quantity 13" xfId="4680"/>
    <cellStyle name="Quantity 14" xfId="4681"/>
    <cellStyle name="Quantity 15" xfId="4682"/>
    <cellStyle name="Quantity 16" xfId="4683"/>
    <cellStyle name="Quantity 17" xfId="4684"/>
    <cellStyle name="Quantity 2" xfId="4685"/>
    <cellStyle name="Quantity 2 2" xfId="4686"/>
    <cellStyle name="Quantity 2 2 2" xfId="4687"/>
    <cellStyle name="Quantity 2 2 3" xfId="4688"/>
    <cellStyle name="Quantity 2 3" xfId="4689"/>
    <cellStyle name="Quantity 3" xfId="4690"/>
    <cellStyle name="Quantity 4" xfId="4691"/>
    <cellStyle name="Quantity 5" xfId="4692"/>
    <cellStyle name="Quantity 6" xfId="4693"/>
    <cellStyle name="Quantity 7" xfId="4694"/>
    <cellStyle name="Quantity 8" xfId="4695"/>
    <cellStyle name="Quantity 9" xfId="4696"/>
    <cellStyle name="Result" xfId="4697"/>
    <cellStyle name="Result 1" xfId="4698"/>
    <cellStyle name="Result 1 2" xfId="10216"/>
    <cellStyle name="Result 2" xfId="10217"/>
    <cellStyle name="Result 2 2" xfId="10218"/>
    <cellStyle name="Result 3" xfId="10219"/>
    <cellStyle name="Result 3 2" xfId="10220"/>
    <cellStyle name="Result 4" xfId="10221"/>
    <cellStyle name="Result2" xfId="4699"/>
    <cellStyle name="Result2 1" xfId="4700"/>
    <cellStyle name="Result2 1 2" xfId="10222"/>
    <cellStyle name="Result2 2" xfId="10223"/>
    <cellStyle name="Result2 2 2" xfId="10224"/>
    <cellStyle name="Result2 3" xfId="10225"/>
    <cellStyle name="Result2 3 2" xfId="10226"/>
    <cellStyle name="Result2 4" xfId="10227"/>
    <cellStyle name="SAPBEXaggData" xfId="4701"/>
    <cellStyle name="SAPBEXaggItem" xfId="4702"/>
    <cellStyle name="SAPBEXchaText" xfId="4703"/>
    <cellStyle name="SAPBEXfilterDrill" xfId="4704"/>
    <cellStyle name="SAPBEXfilterItem" xfId="4705"/>
    <cellStyle name="SAPBEXheaderItem" xfId="4706"/>
    <cellStyle name="SAPBEXheaderText" xfId="4707"/>
    <cellStyle name="SAPBEXHLevel0" xfId="4708"/>
    <cellStyle name="SAPBEXHLevel1" xfId="4709"/>
    <cellStyle name="SAPBEXHLevel2" xfId="4710"/>
    <cellStyle name="SAPBEXHLevel3" xfId="4711"/>
    <cellStyle name="SAPBEXstdData" xfId="4712"/>
    <cellStyle name="SAPBEXstdItem" xfId="4713"/>
    <cellStyle name="SAPBEXstdItemX" xfId="4714"/>
    <cellStyle name="SAPBEXtitle" xfId="4715"/>
    <cellStyle name="Sheet Title" xfId="4716"/>
    <cellStyle name="Sheet Title 2" xfId="4717"/>
    <cellStyle name="STYLE1" xfId="4718"/>
    <cellStyle name="STYLE1 2" xfId="10228"/>
    <cellStyle name="STYLE2" xfId="4719"/>
    <cellStyle name="STYLE2 2" xfId="10229"/>
    <cellStyle name="STYLE3" xfId="4720"/>
    <cellStyle name="STYLE3 2" xfId="10230"/>
    <cellStyle name="STYLE4" xfId="4721"/>
    <cellStyle name="STYLE4 2" xfId="10231"/>
    <cellStyle name="TableStyleLight1" xfId="4722"/>
    <cellStyle name="TableStyleLight1 2" xfId="10232"/>
    <cellStyle name="TableStyleLight1 2 2" xfId="10233"/>
    <cellStyle name="TableStyleLight1 2 3" xfId="10234"/>
    <cellStyle name="TableStyleLight1 3" xfId="10235"/>
    <cellStyle name="TableStyleLight1 4" xfId="10236"/>
    <cellStyle name="TableStyleLight1_Xl0000051" xfId="10237"/>
    <cellStyle name="Title 1" xfId="4723"/>
    <cellStyle name="Title 10" xfId="4724"/>
    <cellStyle name="Title 11" xfId="4725"/>
    <cellStyle name="Title 12" xfId="4726"/>
    <cellStyle name="Title 12 2" xfId="4727"/>
    <cellStyle name="Title 12 3" xfId="4728"/>
    <cellStyle name="Title 12 4" xfId="4729"/>
    <cellStyle name="Title 12 5" xfId="4730"/>
    <cellStyle name="Title 12 6" xfId="4731"/>
    <cellStyle name="Title 12 7" xfId="4732"/>
    <cellStyle name="Title 12 8" xfId="4733"/>
    <cellStyle name="Title 12 9" xfId="4734"/>
    <cellStyle name="Title 13" xfId="4735"/>
    <cellStyle name="Title 14" xfId="4736"/>
    <cellStyle name="Title 15" xfId="4737"/>
    <cellStyle name="Title 15 2" xfId="4738"/>
    <cellStyle name="Title 15 2 2" xfId="10238"/>
    <cellStyle name="Title 16" xfId="4739"/>
    <cellStyle name="Title 16 2" xfId="4740"/>
    <cellStyle name="Title 17" xfId="4741"/>
    <cellStyle name="Title 18" xfId="4742"/>
    <cellStyle name="Title 19" xfId="4743"/>
    <cellStyle name="Title 2" xfId="4744"/>
    <cellStyle name="Title 2 2" xfId="4745"/>
    <cellStyle name="Title 2 2 2" xfId="4746"/>
    <cellStyle name="Title 2 2 3" xfId="4747"/>
    <cellStyle name="Title 2 2 4" xfId="4748"/>
    <cellStyle name="Title 2 3" xfId="4749"/>
    <cellStyle name="Title 2 4" xfId="4750"/>
    <cellStyle name="Title 2 5" xfId="4751"/>
    <cellStyle name="Title 2 6" xfId="4752"/>
    <cellStyle name="Title 2 7" xfId="4753"/>
    <cellStyle name="Title 2 8" xfId="4754"/>
    <cellStyle name="Title 2 9" xfId="4755"/>
    <cellStyle name="Title 20" xfId="4756"/>
    <cellStyle name="Title 21" xfId="4757"/>
    <cellStyle name="Title 22" xfId="4758"/>
    <cellStyle name="Title 23" xfId="4759"/>
    <cellStyle name="Title 24" xfId="4760"/>
    <cellStyle name="Title 25" xfId="4761"/>
    <cellStyle name="Title 26" xfId="4762"/>
    <cellStyle name="Title 27" xfId="4763"/>
    <cellStyle name="Title 28" xfId="4764"/>
    <cellStyle name="Title 29" xfId="4765"/>
    <cellStyle name="Title 3" xfId="4766"/>
    <cellStyle name="Title 3 2" xfId="4767"/>
    <cellStyle name="Title 3 3" xfId="4768"/>
    <cellStyle name="Title 3 4" xfId="4769"/>
    <cellStyle name="Title 4" xfId="4770"/>
    <cellStyle name="Title 4 2" xfId="4771"/>
    <cellStyle name="Title 4 3" xfId="4772"/>
    <cellStyle name="Title 4 4" xfId="4773"/>
    <cellStyle name="Title 5" xfId="4774"/>
    <cellStyle name="Title 6" xfId="4775"/>
    <cellStyle name="Title 7" xfId="4776"/>
    <cellStyle name="Title 8" xfId="4777"/>
    <cellStyle name="Title 9" xfId="4778"/>
    <cellStyle name="Total 1" xfId="4779"/>
    <cellStyle name="Total 10" xfId="4780"/>
    <cellStyle name="Total 11" xfId="4781"/>
    <cellStyle name="Total 12" xfId="4782"/>
    <cellStyle name="Total 12 2" xfId="4783"/>
    <cellStyle name="Total 12 3" xfId="4784"/>
    <cellStyle name="Total 12 4" xfId="4785"/>
    <cellStyle name="Total 12 5" xfId="4786"/>
    <cellStyle name="Total 12 6" xfId="4787"/>
    <cellStyle name="Total 12 7" xfId="4788"/>
    <cellStyle name="Total 12 8" xfId="4789"/>
    <cellStyle name="Total 12 9" xfId="4790"/>
    <cellStyle name="Total 13" xfId="4791"/>
    <cellStyle name="Total 14" xfId="4792"/>
    <cellStyle name="Total 15" xfId="4793"/>
    <cellStyle name="Total 15 2" xfId="4794"/>
    <cellStyle name="Total 15 2 2" xfId="10239"/>
    <cellStyle name="Total 16" xfId="4795"/>
    <cellStyle name="Total 16 2" xfId="4796"/>
    <cellStyle name="Total 17" xfId="4797"/>
    <cellStyle name="Total 18" xfId="4798"/>
    <cellStyle name="Total 19" xfId="4799"/>
    <cellStyle name="Total 2" xfId="4800"/>
    <cellStyle name="Total 2 2" xfId="4801"/>
    <cellStyle name="Total 2 2 2" xfId="10240"/>
    <cellStyle name="Total 2 3" xfId="4802"/>
    <cellStyle name="Total 2 4" xfId="4803"/>
    <cellStyle name="Total 2 4 2" xfId="4804"/>
    <cellStyle name="Total 2 4 3" xfId="4805"/>
    <cellStyle name="Total 2 4 4" xfId="4806"/>
    <cellStyle name="Total 2 5" xfId="4807"/>
    <cellStyle name="Total 2 6" xfId="4808"/>
    <cellStyle name="Total 2 7" xfId="4809"/>
    <cellStyle name="Total 2 8" xfId="4810"/>
    <cellStyle name="Total 2 9" xfId="4811"/>
    <cellStyle name="Total 20" xfId="4812"/>
    <cellStyle name="Total 21" xfId="4813"/>
    <cellStyle name="Total 22" xfId="4814"/>
    <cellStyle name="Total 23" xfId="4815"/>
    <cellStyle name="Total 24" xfId="4816"/>
    <cellStyle name="Total 25" xfId="4817"/>
    <cellStyle name="Total 26" xfId="4818"/>
    <cellStyle name="Total 27" xfId="4819"/>
    <cellStyle name="Total 28" xfId="4820"/>
    <cellStyle name="Total 29" xfId="4821"/>
    <cellStyle name="Total 3" xfId="4822"/>
    <cellStyle name="Total 3 2" xfId="4823"/>
    <cellStyle name="Total 3 3" xfId="4824"/>
    <cellStyle name="Total 3 4" xfId="4825"/>
    <cellStyle name="Total 4" xfId="4826"/>
    <cellStyle name="Total 4 2" xfId="4827"/>
    <cellStyle name="Total 4 3" xfId="4828"/>
    <cellStyle name="Total 4 4" xfId="4829"/>
    <cellStyle name="Total 5" xfId="4830"/>
    <cellStyle name="Total 6" xfId="4831"/>
    <cellStyle name="Total 7" xfId="4832"/>
    <cellStyle name="Total 8" xfId="4833"/>
    <cellStyle name="Total 9" xfId="4834"/>
    <cellStyle name="Warning Text 1" xfId="4835"/>
    <cellStyle name="Warning Text 10" xfId="4836"/>
    <cellStyle name="Warning Text 11" xfId="4837"/>
    <cellStyle name="Warning Text 12" xfId="4838"/>
    <cellStyle name="Warning Text 12 2" xfId="4839"/>
    <cellStyle name="Warning Text 12 3" xfId="4840"/>
    <cellStyle name="Warning Text 12 4" xfId="4841"/>
    <cellStyle name="Warning Text 12 5" xfId="4842"/>
    <cellStyle name="Warning Text 12 6" xfId="4843"/>
    <cellStyle name="Warning Text 12 7" xfId="4844"/>
    <cellStyle name="Warning Text 12 8" xfId="4845"/>
    <cellStyle name="Warning Text 12 9" xfId="4846"/>
    <cellStyle name="Warning Text 13" xfId="4847"/>
    <cellStyle name="Warning Text 14" xfId="4848"/>
    <cellStyle name="Warning Text 15" xfId="4849"/>
    <cellStyle name="Warning Text 15 2" xfId="4850"/>
    <cellStyle name="Warning Text 15 2 2" xfId="10241"/>
    <cellStyle name="Warning Text 16" xfId="4851"/>
    <cellStyle name="Warning Text 16 2" xfId="4852"/>
    <cellStyle name="Warning Text 17" xfId="4853"/>
    <cellStyle name="Warning Text 18" xfId="4854"/>
    <cellStyle name="Warning Text 19" xfId="4855"/>
    <cellStyle name="Warning Text 2" xfId="4856"/>
    <cellStyle name="Warning Text 2 2" xfId="4857"/>
    <cellStyle name="Warning Text 2 2 2" xfId="4858"/>
    <cellStyle name="Warning Text 2 2 3" xfId="4859"/>
    <cellStyle name="Warning Text 2 2 4" xfId="4860"/>
    <cellStyle name="Warning Text 2 3" xfId="4861"/>
    <cellStyle name="Warning Text 2 4" xfId="4862"/>
    <cellStyle name="Warning Text 2 5" xfId="4863"/>
    <cellStyle name="Warning Text 2 6" xfId="4864"/>
    <cellStyle name="Warning Text 2 7" xfId="4865"/>
    <cellStyle name="Warning Text 2 8" xfId="4866"/>
    <cellStyle name="Warning Text 2 9" xfId="4867"/>
    <cellStyle name="Warning Text 20" xfId="4868"/>
    <cellStyle name="Warning Text 21" xfId="4869"/>
    <cellStyle name="Warning Text 22" xfId="4870"/>
    <cellStyle name="Warning Text 23" xfId="4871"/>
    <cellStyle name="Warning Text 24" xfId="4872"/>
    <cellStyle name="Warning Text 25" xfId="4873"/>
    <cellStyle name="Warning Text 26" xfId="4874"/>
    <cellStyle name="Warning Text 27" xfId="4875"/>
    <cellStyle name="Warning Text 28" xfId="4876"/>
    <cellStyle name="Warning Text 29" xfId="4877"/>
    <cellStyle name="Warning Text 3" xfId="4878"/>
    <cellStyle name="Warning Text 3 2" xfId="4879"/>
    <cellStyle name="Warning Text 3 3" xfId="4880"/>
    <cellStyle name="Warning Text 3 4" xfId="4881"/>
    <cellStyle name="Warning Text 4" xfId="4882"/>
    <cellStyle name="Warning Text 4 2" xfId="4883"/>
    <cellStyle name="Warning Text 4 3" xfId="4884"/>
    <cellStyle name="Warning Text 4 4" xfId="4885"/>
    <cellStyle name="Warning Text 5" xfId="4886"/>
    <cellStyle name="Warning Text 6" xfId="4887"/>
    <cellStyle name="Warning Text 7" xfId="4888"/>
    <cellStyle name="Warning Text 8" xfId="4889"/>
    <cellStyle name="Warning Text 9" xfId="4890"/>
    <cellStyle name="การคำนวณ 10" xfId="4891"/>
    <cellStyle name="การคำนวณ 11" xfId="4892"/>
    <cellStyle name="การคำนวณ 12" xfId="4893"/>
    <cellStyle name="การคำนวณ 13" xfId="4894"/>
    <cellStyle name="การคำนวณ 14" xfId="4895"/>
    <cellStyle name="การคำนวณ 15" xfId="4896"/>
    <cellStyle name="การคำนวณ 16" xfId="4897"/>
    <cellStyle name="การคำนวณ 17" xfId="4898"/>
    <cellStyle name="การคำนวณ 18" xfId="4899"/>
    <cellStyle name="การคำนวณ 19" xfId="4900"/>
    <cellStyle name="การคำนวณ 2" xfId="4901"/>
    <cellStyle name="การคำนวณ 2 2" xfId="4902"/>
    <cellStyle name="การคำนวณ 2 2 2" xfId="10242"/>
    <cellStyle name="การคำนวณ 2 2 2 2" xfId="10243"/>
    <cellStyle name="การคำนวณ 2 2 3" xfId="10244"/>
    <cellStyle name="การคำนวณ 2 3" xfId="10245"/>
    <cellStyle name="การคำนวณ 2 3 2" xfId="10246"/>
    <cellStyle name="การคำนวณ 2 3 3" xfId="10247"/>
    <cellStyle name="การคำนวณ 2 4" xfId="10248"/>
    <cellStyle name="การคำนวณ 20" xfId="4903"/>
    <cellStyle name="การคำนวณ 21" xfId="4904"/>
    <cellStyle name="การคำนวณ 22" xfId="4905"/>
    <cellStyle name="การคำนวณ 23" xfId="4906"/>
    <cellStyle name="การคำนวณ 24" xfId="4907"/>
    <cellStyle name="การคำนวณ 25" xfId="4908"/>
    <cellStyle name="การคำนวณ 26" xfId="4909"/>
    <cellStyle name="การคำนวณ 27" xfId="4910"/>
    <cellStyle name="การคำนวณ 28" xfId="4911"/>
    <cellStyle name="การคำนวณ 29" xfId="4912"/>
    <cellStyle name="การคำนวณ 3" xfId="4913"/>
    <cellStyle name="การคำนวณ 3 2" xfId="4914"/>
    <cellStyle name="การคำนวณ 3 2 2" xfId="10249"/>
    <cellStyle name="การคำนวณ 3 2 3" xfId="10250"/>
    <cellStyle name="การคำนวณ 30" xfId="4915"/>
    <cellStyle name="การคำนวณ 4" xfId="4916"/>
    <cellStyle name="การคำนวณ 4 2" xfId="10251"/>
    <cellStyle name="การคำนวณ 4 3" xfId="10252"/>
    <cellStyle name="การคำนวณ 5" xfId="4917"/>
    <cellStyle name="การคำนวณ 6" xfId="4918"/>
    <cellStyle name="การคำนวณ 7" xfId="4919"/>
    <cellStyle name="การคำนวณ 8" xfId="4920"/>
    <cellStyle name="การคำนวณ 9" xfId="4921"/>
    <cellStyle name="ข้อความเตือน 10" xfId="4922"/>
    <cellStyle name="ข้อความเตือน 11" xfId="4923"/>
    <cellStyle name="ข้อความเตือน 12" xfId="4924"/>
    <cellStyle name="ข้อความเตือน 13" xfId="4925"/>
    <cellStyle name="ข้อความเตือน 14" xfId="4926"/>
    <cellStyle name="ข้อความเตือน 15" xfId="4927"/>
    <cellStyle name="ข้อความเตือน 16" xfId="4928"/>
    <cellStyle name="ข้อความเตือน 17" xfId="4929"/>
    <cellStyle name="ข้อความเตือน 18" xfId="4930"/>
    <cellStyle name="ข้อความเตือน 19" xfId="4931"/>
    <cellStyle name="ข้อความเตือน 2" xfId="4932"/>
    <cellStyle name="ข้อความเตือน 2 2" xfId="10253"/>
    <cellStyle name="ข้อความเตือน 20" xfId="4933"/>
    <cellStyle name="ข้อความเตือน 21" xfId="4934"/>
    <cellStyle name="ข้อความเตือน 22" xfId="4935"/>
    <cellStyle name="ข้อความเตือน 23" xfId="4936"/>
    <cellStyle name="ข้อความเตือน 24" xfId="4937"/>
    <cellStyle name="ข้อความเตือน 25" xfId="4938"/>
    <cellStyle name="ข้อความเตือน 26" xfId="4939"/>
    <cellStyle name="ข้อความเตือน 27" xfId="4940"/>
    <cellStyle name="ข้อความเตือน 28" xfId="4941"/>
    <cellStyle name="ข้อความเตือน 29" xfId="4942"/>
    <cellStyle name="ข้อความเตือน 3" xfId="4943"/>
    <cellStyle name="ข้อความเตือน 3 2" xfId="10254"/>
    <cellStyle name="ข้อความเตือน 3 2 2" xfId="10255"/>
    <cellStyle name="ข้อความเตือน 3 2 3" xfId="10256"/>
    <cellStyle name="ข้อความเตือน 3 3" xfId="10257"/>
    <cellStyle name="ข้อความเตือน 3 4" xfId="10258"/>
    <cellStyle name="ข้อความเตือน 30" xfId="4944"/>
    <cellStyle name="ข้อความเตือน 4" xfId="4945"/>
    <cellStyle name="ข้อความเตือน 5" xfId="4946"/>
    <cellStyle name="ข้อความเตือน 6" xfId="4947"/>
    <cellStyle name="ข้อความเตือน 7" xfId="4948"/>
    <cellStyle name="ข้อความเตือน 8" xfId="4949"/>
    <cellStyle name="ข้อความเตือน 9" xfId="4950"/>
    <cellStyle name="ข้อความอธิบาย 10" xfId="4951"/>
    <cellStyle name="ข้อความอธิบาย 11" xfId="4952"/>
    <cellStyle name="ข้อความอธิบาย 12" xfId="4953"/>
    <cellStyle name="ข้อความอธิบาย 13" xfId="4954"/>
    <cellStyle name="ข้อความอธิบาย 14" xfId="4955"/>
    <cellStyle name="ข้อความอธิบาย 15" xfId="4956"/>
    <cellStyle name="ข้อความอธิบาย 16" xfId="4957"/>
    <cellStyle name="ข้อความอธิบาย 17" xfId="4958"/>
    <cellStyle name="ข้อความอธิบาย 18" xfId="4959"/>
    <cellStyle name="ข้อความอธิบาย 19" xfId="4960"/>
    <cellStyle name="ข้อความอธิบาย 2" xfId="4961"/>
    <cellStyle name="ข้อความอธิบาย 2 2" xfId="10259"/>
    <cellStyle name="ข้อความอธิบาย 20" xfId="4962"/>
    <cellStyle name="ข้อความอธิบาย 21" xfId="4963"/>
    <cellStyle name="ข้อความอธิบาย 22" xfId="4964"/>
    <cellStyle name="ข้อความอธิบาย 23" xfId="4965"/>
    <cellStyle name="ข้อความอธิบาย 24" xfId="4966"/>
    <cellStyle name="ข้อความอธิบาย 25" xfId="4967"/>
    <cellStyle name="ข้อความอธิบาย 26" xfId="4968"/>
    <cellStyle name="ข้อความอธิบาย 27" xfId="4969"/>
    <cellStyle name="ข้อความอธิบาย 28" xfId="4970"/>
    <cellStyle name="ข้อความอธิบาย 29" xfId="4971"/>
    <cellStyle name="ข้อความอธิบาย 3" xfId="4972"/>
    <cellStyle name="ข้อความอธิบาย 3 2" xfId="10260"/>
    <cellStyle name="ข้อความอธิบาย 3 2 2" xfId="10261"/>
    <cellStyle name="ข้อความอธิบาย 3 3" xfId="10262"/>
    <cellStyle name="ข้อความอธิบาย 30" xfId="4973"/>
    <cellStyle name="ข้อความอธิบาย 4" xfId="4974"/>
    <cellStyle name="ข้อความอธิบาย 4 2" xfId="10263"/>
    <cellStyle name="ข้อความอธิบาย 4 3" xfId="10264"/>
    <cellStyle name="ข้อความอธิบาย 5" xfId="4975"/>
    <cellStyle name="ข้อความอธิบาย 6" xfId="4976"/>
    <cellStyle name="ข้อความอธิบาย 7" xfId="4977"/>
    <cellStyle name="ข้อความอธิบาย 8" xfId="4978"/>
    <cellStyle name="ข้อความอธิบาย 9" xfId="4979"/>
    <cellStyle name="เครื่องหมายจุลภาค 10" xfId="4980"/>
    <cellStyle name="เครื่องหมายจุลภาค 10 10" xfId="4981"/>
    <cellStyle name="เครื่องหมายจุลภาค 10 10 2" xfId="10265"/>
    <cellStyle name="เครื่องหมายจุลภาค 10 11" xfId="10266"/>
    <cellStyle name="เครื่องหมายจุลภาค 10 11 2" xfId="10267"/>
    <cellStyle name="เครื่องหมายจุลภาค 10 12" xfId="10268"/>
    <cellStyle name="เครื่องหมายจุลภาค 10 12 2" xfId="10269"/>
    <cellStyle name="เครื่องหมายจุลภาค 10 13" xfId="10270"/>
    <cellStyle name="เครื่องหมายจุลภาค 10 13 2" xfId="10271"/>
    <cellStyle name="เครื่องหมายจุลภาค 10 14" xfId="10272"/>
    <cellStyle name="เครื่องหมายจุลภาค 10 14 2" xfId="10273"/>
    <cellStyle name="เครื่องหมายจุลภาค 10 15" xfId="10274"/>
    <cellStyle name="เครื่องหมายจุลภาค 10 15 2" xfId="10275"/>
    <cellStyle name="เครื่องหมายจุลภาค 10 16" xfId="10276"/>
    <cellStyle name="เครื่องหมายจุลภาค 10 16 2" xfId="10277"/>
    <cellStyle name="เครื่องหมายจุลภาค 10 17" xfId="10278"/>
    <cellStyle name="เครื่องหมายจุลภาค 10 17 2" xfId="10279"/>
    <cellStyle name="เครื่องหมายจุลภาค 10 18" xfId="10280"/>
    <cellStyle name="เครื่องหมายจุลภาค 10 18 2" xfId="10281"/>
    <cellStyle name="เครื่องหมายจุลภาค 10 19" xfId="10282"/>
    <cellStyle name="เครื่องหมายจุลภาค 10 19 2" xfId="10283"/>
    <cellStyle name="เครื่องหมายจุลภาค 10 2" xfId="10284"/>
    <cellStyle name="เครื่องหมายจุลภาค 10 2 2" xfId="10285"/>
    <cellStyle name="เครื่องหมายจุลภาค 10 2 2 2" xfId="10286"/>
    <cellStyle name="เครื่องหมายจุลภาค 10 2 3" xfId="10287"/>
    <cellStyle name="เครื่องหมายจุลภาค 10 2 3 2" xfId="10288"/>
    <cellStyle name="เครื่องหมายจุลภาค 10 2 4" xfId="10289"/>
    <cellStyle name="เครื่องหมายจุลภาค 10 2 4 2" xfId="10290"/>
    <cellStyle name="เครื่องหมายจุลภาค 10 2 5" xfId="10291"/>
    <cellStyle name="เครื่องหมายจุลภาค 10 2 5 2" xfId="10292"/>
    <cellStyle name="เครื่องหมายจุลภาค 10 2 6" xfId="10293"/>
    <cellStyle name="เครื่องหมายจุลภาค 10 2 6 2" xfId="10294"/>
    <cellStyle name="เครื่องหมายจุลภาค 10 2 7" xfId="10295"/>
    <cellStyle name="เครื่องหมายจุลภาค 10 2 7 2" xfId="10296"/>
    <cellStyle name="เครื่องหมายจุลภาค 10 2 8" xfId="10297"/>
    <cellStyle name="เครื่องหมายจุลภาค 10 20" xfId="10298"/>
    <cellStyle name="เครื่องหมายจุลภาค 10 20 2" xfId="10299"/>
    <cellStyle name="เครื่องหมายจุลภาค 10 21" xfId="10300"/>
    <cellStyle name="เครื่องหมายจุลภาค 10 21 2" xfId="10301"/>
    <cellStyle name="เครื่องหมายจุลภาค 10 22" xfId="10302"/>
    <cellStyle name="เครื่องหมายจุลภาค 10 22 2" xfId="10303"/>
    <cellStyle name="เครื่องหมายจุลภาค 10 23" xfId="10304"/>
    <cellStyle name="เครื่องหมายจุลภาค 10 23 2" xfId="10305"/>
    <cellStyle name="เครื่องหมายจุลภาค 10 24" xfId="10306"/>
    <cellStyle name="เครื่องหมายจุลภาค 10 24 2" xfId="10307"/>
    <cellStyle name="เครื่องหมายจุลภาค 10 25" xfId="10308"/>
    <cellStyle name="เครื่องหมายจุลภาค 10 25 2" xfId="10309"/>
    <cellStyle name="เครื่องหมายจุลภาค 10 26" xfId="10310"/>
    <cellStyle name="เครื่องหมายจุลภาค 10 26 2" xfId="10311"/>
    <cellStyle name="เครื่องหมายจุลภาค 10 27" xfId="10312"/>
    <cellStyle name="เครื่องหมายจุลภาค 10 27 2" xfId="10313"/>
    <cellStyle name="เครื่องหมายจุลภาค 10 28" xfId="10314"/>
    <cellStyle name="เครื่องหมายจุลภาค 10 28 2" xfId="10315"/>
    <cellStyle name="เครื่องหมายจุลภาค 10 29" xfId="10316"/>
    <cellStyle name="เครื่องหมายจุลภาค 10 29 2" xfId="10317"/>
    <cellStyle name="เครื่องหมายจุลภาค 10 3" xfId="10318"/>
    <cellStyle name="เครื่องหมายจุลภาค 10 3 2" xfId="10319"/>
    <cellStyle name="เครื่องหมายจุลภาค 10 3 2 2" xfId="10320"/>
    <cellStyle name="เครื่องหมายจุลภาค 10 3 3" xfId="10321"/>
    <cellStyle name="เครื่องหมายจุลภาค 10 3 3 2" xfId="10322"/>
    <cellStyle name="เครื่องหมายจุลภาค 10 3 4" xfId="10323"/>
    <cellStyle name="เครื่องหมายจุลภาค 10 3 4 2" xfId="10324"/>
    <cellStyle name="เครื่องหมายจุลภาค 10 3 5" xfId="10325"/>
    <cellStyle name="เครื่องหมายจุลภาค 10 3 5 2" xfId="10326"/>
    <cellStyle name="เครื่องหมายจุลภาค 10 3 6" xfId="10327"/>
    <cellStyle name="เครื่องหมายจุลภาค 10 3 6 2" xfId="10328"/>
    <cellStyle name="เครื่องหมายจุลภาค 10 3 7" xfId="10329"/>
    <cellStyle name="เครื่องหมายจุลภาค 10 3 7 2" xfId="10330"/>
    <cellStyle name="เครื่องหมายจุลภาค 10 3 8" xfId="10331"/>
    <cellStyle name="เครื่องหมายจุลภาค 10 30" xfId="10332"/>
    <cellStyle name="เครื่องหมายจุลภาค 10 30 2" xfId="10333"/>
    <cellStyle name="เครื่องหมายจุลภาค 10 31" xfId="10334"/>
    <cellStyle name="เครื่องหมายจุลภาค 10 31 2" xfId="10335"/>
    <cellStyle name="เครื่องหมายจุลภาค 10 32" xfId="10336"/>
    <cellStyle name="เครื่องหมายจุลภาค 10 32 2" xfId="10337"/>
    <cellStyle name="เครื่องหมายจุลภาค 10 33" xfId="10338"/>
    <cellStyle name="เครื่องหมายจุลภาค 10 33 2" xfId="10339"/>
    <cellStyle name="เครื่องหมายจุลภาค 10 34" xfId="10340"/>
    <cellStyle name="เครื่องหมายจุลภาค 10 34 2" xfId="10341"/>
    <cellStyle name="เครื่องหมายจุลภาค 10 35" xfId="10342"/>
    <cellStyle name="เครื่องหมายจุลภาค 10 4" xfId="10343"/>
    <cellStyle name="เครื่องหมายจุลภาค 10 4 2" xfId="10344"/>
    <cellStyle name="เครื่องหมายจุลภาค 10 4 2 2" xfId="10345"/>
    <cellStyle name="เครื่องหมายจุลภาค 10 4 3" xfId="10346"/>
    <cellStyle name="เครื่องหมายจุลภาค 10 4 3 2" xfId="10347"/>
    <cellStyle name="เครื่องหมายจุลภาค 10 4 4" xfId="10348"/>
    <cellStyle name="เครื่องหมายจุลภาค 10 4 4 2" xfId="10349"/>
    <cellStyle name="เครื่องหมายจุลภาค 10 4 5" xfId="10350"/>
    <cellStyle name="เครื่องหมายจุลภาค 10 4 5 2" xfId="10351"/>
    <cellStyle name="เครื่องหมายจุลภาค 10 4 6" xfId="10352"/>
    <cellStyle name="เครื่องหมายจุลภาค 10 4 6 2" xfId="10353"/>
    <cellStyle name="เครื่องหมายจุลภาค 10 4 7" xfId="10354"/>
    <cellStyle name="เครื่องหมายจุลภาค 10 4 7 2" xfId="10355"/>
    <cellStyle name="เครื่องหมายจุลภาค 10 4 8" xfId="10356"/>
    <cellStyle name="เครื่องหมายจุลภาค 10 5" xfId="10357"/>
    <cellStyle name="เครื่องหมายจุลภาค 10 5 2" xfId="10358"/>
    <cellStyle name="เครื่องหมายจุลภาค 10 5 2 2" xfId="10359"/>
    <cellStyle name="เครื่องหมายจุลภาค 10 5 3" xfId="10360"/>
    <cellStyle name="เครื่องหมายจุลภาค 10 5 3 2" xfId="10361"/>
    <cellStyle name="เครื่องหมายจุลภาค 10 5 4" xfId="10362"/>
    <cellStyle name="เครื่องหมายจุลภาค 10 5 4 2" xfId="10363"/>
    <cellStyle name="เครื่องหมายจุลภาค 10 5 5" xfId="10364"/>
    <cellStyle name="เครื่องหมายจุลภาค 10 5 5 2" xfId="10365"/>
    <cellStyle name="เครื่องหมายจุลภาค 10 5 6" xfId="10366"/>
    <cellStyle name="เครื่องหมายจุลภาค 10 5 6 2" xfId="10367"/>
    <cellStyle name="เครื่องหมายจุลภาค 10 5 7" xfId="10368"/>
    <cellStyle name="เครื่องหมายจุลภาค 10 5 7 2" xfId="10369"/>
    <cellStyle name="เครื่องหมายจุลภาค 10 5 8" xfId="10370"/>
    <cellStyle name="เครื่องหมายจุลภาค 10 6" xfId="10371"/>
    <cellStyle name="เครื่องหมายจุลภาค 10 6 2" xfId="10372"/>
    <cellStyle name="เครื่องหมายจุลภาค 10 6 2 2" xfId="10373"/>
    <cellStyle name="เครื่องหมายจุลภาค 10 6 3" xfId="10374"/>
    <cellStyle name="เครื่องหมายจุลภาค 10 6 3 2" xfId="10375"/>
    <cellStyle name="เครื่องหมายจุลภาค 10 6 4" xfId="10376"/>
    <cellStyle name="เครื่องหมายจุลภาค 10 6 4 2" xfId="10377"/>
    <cellStyle name="เครื่องหมายจุลภาค 10 6 5" xfId="10378"/>
    <cellStyle name="เครื่องหมายจุลภาค 10 6 5 2" xfId="10379"/>
    <cellStyle name="เครื่องหมายจุลภาค 10 6 6" xfId="10380"/>
    <cellStyle name="เครื่องหมายจุลภาค 10 6 6 2" xfId="10381"/>
    <cellStyle name="เครื่องหมายจุลภาค 10 6 7" xfId="10382"/>
    <cellStyle name="เครื่องหมายจุลภาค 10 6 7 2" xfId="10383"/>
    <cellStyle name="เครื่องหมายจุลภาค 10 6 8" xfId="10384"/>
    <cellStyle name="เครื่องหมายจุลภาค 10 7" xfId="10385"/>
    <cellStyle name="เครื่องหมายจุลภาค 10 7 2" xfId="10386"/>
    <cellStyle name="เครื่องหมายจุลภาค 10 7 2 2" xfId="10387"/>
    <cellStyle name="เครื่องหมายจุลภาค 10 7 3" xfId="10388"/>
    <cellStyle name="เครื่องหมายจุลภาค 10 7 3 2" xfId="10389"/>
    <cellStyle name="เครื่องหมายจุลภาค 10 7 4" xfId="10390"/>
    <cellStyle name="เครื่องหมายจุลภาค 10 7 4 2" xfId="10391"/>
    <cellStyle name="เครื่องหมายจุลภาค 10 7 5" xfId="10392"/>
    <cellStyle name="เครื่องหมายจุลภาค 10 7 5 2" xfId="10393"/>
    <cellStyle name="เครื่องหมายจุลภาค 10 7 6" xfId="10394"/>
    <cellStyle name="เครื่องหมายจุลภาค 10 7 6 2" xfId="10395"/>
    <cellStyle name="เครื่องหมายจุลภาค 10 7 7" xfId="10396"/>
    <cellStyle name="เครื่องหมายจุลภาค 10 7 7 2" xfId="10397"/>
    <cellStyle name="เครื่องหมายจุลภาค 10 7 8" xfId="10398"/>
    <cellStyle name="เครื่องหมายจุลภาค 10 8" xfId="10399"/>
    <cellStyle name="เครื่องหมายจุลภาค 10 8 2" xfId="10400"/>
    <cellStyle name="เครื่องหมายจุลภาค 10 8 2 2" xfId="10401"/>
    <cellStyle name="เครื่องหมายจุลภาค 10 8 3" xfId="10402"/>
    <cellStyle name="เครื่องหมายจุลภาค 10 8 3 2" xfId="10403"/>
    <cellStyle name="เครื่องหมายจุลภาค 10 8 4" xfId="10404"/>
    <cellStyle name="เครื่องหมายจุลภาค 10 8 4 2" xfId="10405"/>
    <cellStyle name="เครื่องหมายจุลภาค 10 8 5" xfId="10406"/>
    <cellStyle name="เครื่องหมายจุลภาค 10 8 5 2" xfId="10407"/>
    <cellStyle name="เครื่องหมายจุลภาค 10 8 6" xfId="10408"/>
    <cellStyle name="เครื่องหมายจุลภาค 10 8 6 2" xfId="10409"/>
    <cellStyle name="เครื่องหมายจุลภาค 10 8 7" xfId="10410"/>
    <cellStyle name="เครื่องหมายจุลภาค 10 8 7 2" xfId="10411"/>
    <cellStyle name="เครื่องหมายจุลภาค 10 8 8" xfId="10412"/>
    <cellStyle name="เครื่องหมายจุลภาค 10 9" xfId="10413"/>
    <cellStyle name="เครื่องหมายจุลภาค 10 9 2" xfId="10414"/>
    <cellStyle name="เครื่องหมายจุลภาค 11" xfId="10415"/>
    <cellStyle name="เครื่องหมายจุลภาค 11 10" xfId="10416"/>
    <cellStyle name="เครื่องหมายจุลภาค 11 10 2" xfId="10417"/>
    <cellStyle name="เครื่องหมายจุลภาค 11 11" xfId="10418"/>
    <cellStyle name="เครื่องหมายจุลภาค 11 11 2" xfId="10419"/>
    <cellStyle name="เครื่องหมายจุลภาค 11 12" xfId="10420"/>
    <cellStyle name="เครื่องหมายจุลภาค 11 12 2" xfId="10421"/>
    <cellStyle name="เครื่องหมายจุลภาค 11 13" xfId="10422"/>
    <cellStyle name="เครื่องหมายจุลภาค 11 13 2" xfId="10423"/>
    <cellStyle name="เครื่องหมายจุลภาค 11 14" xfId="10424"/>
    <cellStyle name="เครื่องหมายจุลภาค 11 14 2" xfId="10425"/>
    <cellStyle name="เครื่องหมายจุลภาค 11 15" xfId="10426"/>
    <cellStyle name="เครื่องหมายจุลภาค 11 15 2" xfId="10427"/>
    <cellStyle name="เครื่องหมายจุลภาค 11 16" xfId="10428"/>
    <cellStyle name="เครื่องหมายจุลภาค 11 16 2" xfId="10429"/>
    <cellStyle name="เครื่องหมายจุลภาค 11 17" xfId="10430"/>
    <cellStyle name="เครื่องหมายจุลภาค 11 17 2" xfId="10431"/>
    <cellStyle name="เครื่องหมายจุลภาค 11 18" xfId="10432"/>
    <cellStyle name="เครื่องหมายจุลภาค 11 18 2" xfId="10433"/>
    <cellStyle name="เครื่องหมายจุลภาค 11 19" xfId="10434"/>
    <cellStyle name="เครื่องหมายจุลภาค 11 19 2" xfId="10435"/>
    <cellStyle name="เครื่องหมายจุลภาค 11 2" xfId="10436"/>
    <cellStyle name="เครื่องหมายจุลภาค 11 2 2" xfId="10437"/>
    <cellStyle name="เครื่องหมายจุลภาค 11 2 2 2" xfId="10438"/>
    <cellStyle name="เครื่องหมายจุลภาค 11 2 3" xfId="10439"/>
    <cellStyle name="เครื่องหมายจุลภาค 11 2 3 2" xfId="10440"/>
    <cellStyle name="เครื่องหมายจุลภาค 11 2 4" xfId="10441"/>
    <cellStyle name="เครื่องหมายจุลภาค 11 2 4 2" xfId="10442"/>
    <cellStyle name="เครื่องหมายจุลภาค 11 2 5" xfId="10443"/>
    <cellStyle name="เครื่องหมายจุลภาค 11 2 5 2" xfId="10444"/>
    <cellStyle name="เครื่องหมายจุลภาค 11 2 6" xfId="10445"/>
    <cellStyle name="เครื่องหมายจุลภาค 11 2 6 2" xfId="10446"/>
    <cellStyle name="เครื่องหมายจุลภาค 11 2 7" xfId="10447"/>
    <cellStyle name="เครื่องหมายจุลภาค 11 2 7 2" xfId="10448"/>
    <cellStyle name="เครื่องหมายจุลภาค 11 2 8" xfId="10449"/>
    <cellStyle name="เครื่องหมายจุลภาค 11 20" xfId="10450"/>
    <cellStyle name="เครื่องหมายจุลภาค 11 20 2" xfId="10451"/>
    <cellStyle name="เครื่องหมายจุลภาค 11 21" xfId="10452"/>
    <cellStyle name="เครื่องหมายจุลภาค 11 21 2" xfId="10453"/>
    <cellStyle name="เครื่องหมายจุลภาค 11 22" xfId="10454"/>
    <cellStyle name="เครื่องหมายจุลภาค 11 22 2" xfId="10455"/>
    <cellStyle name="เครื่องหมายจุลภาค 11 23" xfId="10456"/>
    <cellStyle name="เครื่องหมายจุลภาค 11 23 2" xfId="10457"/>
    <cellStyle name="เครื่องหมายจุลภาค 11 24" xfId="10458"/>
    <cellStyle name="เครื่องหมายจุลภาค 11 3" xfId="10459"/>
    <cellStyle name="เครื่องหมายจุลภาค 11 3 2" xfId="10460"/>
    <cellStyle name="เครื่องหมายจุลภาค 11 3 2 2" xfId="10461"/>
    <cellStyle name="เครื่องหมายจุลภาค 11 3 3" xfId="10462"/>
    <cellStyle name="เครื่องหมายจุลภาค 11 3 3 2" xfId="10463"/>
    <cellStyle name="เครื่องหมายจุลภาค 11 3 4" xfId="10464"/>
    <cellStyle name="เครื่องหมายจุลภาค 11 3 4 2" xfId="10465"/>
    <cellStyle name="เครื่องหมายจุลภาค 11 3 5" xfId="10466"/>
    <cellStyle name="เครื่องหมายจุลภาค 11 3 5 2" xfId="10467"/>
    <cellStyle name="เครื่องหมายจุลภาค 11 3 6" xfId="10468"/>
    <cellStyle name="เครื่องหมายจุลภาค 11 3 6 2" xfId="10469"/>
    <cellStyle name="เครื่องหมายจุลภาค 11 3 7" xfId="10470"/>
    <cellStyle name="เครื่องหมายจุลภาค 11 3 7 2" xfId="10471"/>
    <cellStyle name="เครื่องหมายจุลภาค 11 3 8" xfId="10472"/>
    <cellStyle name="เครื่องหมายจุลภาค 11 4" xfId="10473"/>
    <cellStyle name="เครื่องหมายจุลภาค 11 4 2" xfId="10474"/>
    <cellStyle name="เครื่องหมายจุลภาค 11 4 2 2" xfId="10475"/>
    <cellStyle name="เครื่องหมายจุลภาค 11 4 3" xfId="10476"/>
    <cellStyle name="เครื่องหมายจุลภาค 11 4 3 2" xfId="10477"/>
    <cellStyle name="เครื่องหมายจุลภาค 11 4 4" xfId="10478"/>
    <cellStyle name="เครื่องหมายจุลภาค 11 4 4 2" xfId="10479"/>
    <cellStyle name="เครื่องหมายจุลภาค 11 4 5" xfId="10480"/>
    <cellStyle name="เครื่องหมายจุลภาค 11 4 5 2" xfId="10481"/>
    <cellStyle name="เครื่องหมายจุลภาค 11 4 6" xfId="10482"/>
    <cellStyle name="เครื่องหมายจุลภาค 11 4 6 2" xfId="10483"/>
    <cellStyle name="เครื่องหมายจุลภาค 11 4 7" xfId="10484"/>
    <cellStyle name="เครื่องหมายจุลภาค 11 4 7 2" xfId="10485"/>
    <cellStyle name="เครื่องหมายจุลภาค 11 4 8" xfId="10486"/>
    <cellStyle name="เครื่องหมายจุลภาค 11 5" xfId="10487"/>
    <cellStyle name="เครื่องหมายจุลภาค 11 5 2" xfId="10488"/>
    <cellStyle name="เครื่องหมายจุลภาค 11 5 2 2" xfId="10489"/>
    <cellStyle name="เครื่องหมายจุลภาค 11 5 3" xfId="10490"/>
    <cellStyle name="เครื่องหมายจุลภาค 11 5 3 2" xfId="10491"/>
    <cellStyle name="เครื่องหมายจุลภาค 11 5 4" xfId="10492"/>
    <cellStyle name="เครื่องหมายจุลภาค 11 5 4 2" xfId="10493"/>
    <cellStyle name="เครื่องหมายจุลภาค 11 5 5" xfId="10494"/>
    <cellStyle name="เครื่องหมายจุลภาค 11 5 5 2" xfId="10495"/>
    <cellStyle name="เครื่องหมายจุลภาค 11 5 6" xfId="10496"/>
    <cellStyle name="เครื่องหมายจุลภาค 11 5 6 2" xfId="10497"/>
    <cellStyle name="เครื่องหมายจุลภาค 11 5 7" xfId="10498"/>
    <cellStyle name="เครื่องหมายจุลภาค 11 5 7 2" xfId="10499"/>
    <cellStyle name="เครื่องหมายจุลภาค 11 5 8" xfId="10500"/>
    <cellStyle name="เครื่องหมายจุลภาค 11 6" xfId="10501"/>
    <cellStyle name="เครื่องหมายจุลภาค 11 6 2" xfId="10502"/>
    <cellStyle name="เครื่องหมายจุลภาค 11 6 2 2" xfId="10503"/>
    <cellStyle name="เครื่องหมายจุลภาค 11 6 3" xfId="10504"/>
    <cellStyle name="เครื่องหมายจุลภาค 11 6 3 2" xfId="10505"/>
    <cellStyle name="เครื่องหมายจุลภาค 11 6 4" xfId="10506"/>
    <cellStyle name="เครื่องหมายจุลภาค 11 6 4 2" xfId="10507"/>
    <cellStyle name="เครื่องหมายจุลภาค 11 6 5" xfId="10508"/>
    <cellStyle name="เครื่องหมายจุลภาค 11 6 5 2" xfId="10509"/>
    <cellStyle name="เครื่องหมายจุลภาค 11 6 6" xfId="10510"/>
    <cellStyle name="เครื่องหมายจุลภาค 11 6 6 2" xfId="10511"/>
    <cellStyle name="เครื่องหมายจุลภาค 11 6 7" xfId="10512"/>
    <cellStyle name="เครื่องหมายจุลภาค 11 6 7 2" xfId="10513"/>
    <cellStyle name="เครื่องหมายจุลภาค 11 6 8" xfId="10514"/>
    <cellStyle name="เครื่องหมายจุลภาค 11 7" xfId="10515"/>
    <cellStyle name="เครื่องหมายจุลภาค 11 7 2" xfId="10516"/>
    <cellStyle name="เครื่องหมายจุลภาค 11 8" xfId="10517"/>
    <cellStyle name="เครื่องหมายจุลภาค 11 8 2" xfId="10518"/>
    <cellStyle name="เครื่องหมายจุลภาค 11 9" xfId="10519"/>
    <cellStyle name="เครื่องหมายจุลภาค 11 9 2" xfId="10520"/>
    <cellStyle name="เครื่องหมายจุลภาค 12" xfId="10521"/>
    <cellStyle name="เครื่องหมายจุลภาค 12 2" xfId="10522"/>
    <cellStyle name="เครื่องหมายจุลภาค 12 2 2" xfId="10523"/>
    <cellStyle name="เครื่องหมายจุลภาค 12 3" xfId="10524"/>
    <cellStyle name="เครื่องหมายจุลภาค 12 3 2" xfId="10525"/>
    <cellStyle name="เครื่องหมายจุลภาค 12 4" xfId="10526"/>
    <cellStyle name="เครื่องหมายจุลภาค 12 4 2" xfId="10527"/>
    <cellStyle name="เครื่องหมายจุลภาค 12 5" xfId="10528"/>
    <cellStyle name="เครื่องหมายจุลภาค 12 5 2" xfId="10529"/>
    <cellStyle name="เครื่องหมายจุลภาค 12 6" xfId="10530"/>
    <cellStyle name="เครื่องหมายจุลภาค 12 6 2" xfId="10531"/>
    <cellStyle name="เครื่องหมายจุลภาค 12 7" xfId="10532"/>
    <cellStyle name="เครื่องหมายจุลภาค 12 7 2" xfId="10533"/>
    <cellStyle name="เครื่องหมายจุลภาค 12 8" xfId="10534"/>
    <cellStyle name="เครื่องหมายจุลภาค 13" xfId="10535"/>
    <cellStyle name="เครื่องหมายจุลภาค 13 10" xfId="10536"/>
    <cellStyle name="เครื่องหมายจุลภาค 13 10 2" xfId="10537"/>
    <cellStyle name="เครื่องหมายจุลภาค 13 11" xfId="10538"/>
    <cellStyle name="เครื่องหมายจุลภาค 13 11 2" xfId="10539"/>
    <cellStyle name="เครื่องหมายจุลภาค 13 12" xfId="10540"/>
    <cellStyle name="เครื่องหมายจุลภาค 13 12 2" xfId="10541"/>
    <cellStyle name="เครื่องหมายจุลภาค 13 13" xfId="10542"/>
    <cellStyle name="เครื่องหมายจุลภาค 13 13 2" xfId="10543"/>
    <cellStyle name="เครื่องหมายจุลภาค 13 14" xfId="10544"/>
    <cellStyle name="เครื่องหมายจุลภาค 13 14 2" xfId="10545"/>
    <cellStyle name="เครื่องหมายจุลภาค 13 15" xfId="10546"/>
    <cellStyle name="เครื่องหมายจุลภาค 13 15 2" xfId="10547"/>
    <cellStyle name="เครื่องหมายจุลภาค 13 16" xfId="10548"/>
    <cellStyle name="เครื่องหมายจุลภาค 13 16 2" xfId="10549"/>
    <cellStyle name="เครื่องหมายจุลภาค 13 17" xfId="10550"/>
    <cellStyle name="เครื่องหมายจุลภาค 13 17 2" xfId="10551"/>
    <cellStyle name="เครื่องหมายจุลภาค 13 18" xfId="10552"/>
    <cellStyle name="เครื่องหมายจุลภาค 13 18 2" xfId="10553"/>
    <cellStyle name="เครื่องหมายจุลภาค 13 19" xfId="10554"/>
    <cellStyle name="เครื่องหมายจุลภาค 13 19 2" xfId="10555"/>
    <cellStyle name="เครื่องหมายจุลภาค 13 2" xfId="10556"/>
    <cellStyle name="เครื่องหมายจุลภาค 13 2 2" xfId="10557"/>
    <cellStyle name="เครื่องหมายจุลภาค 13 2 3" xfId="10558"/>
    <cellStyle name="เครื่องหมายจุลภาค 13 20" xfId="10559"/>
    <cellStyle name="เครื่องหมายจุลภาค 13 20 2" xfId="10560"/>
    <cellStyle name="เครื่องหมายจุลภาค 13 21" xfId="10561"/>
    <cellStyle name="เครื่องหมายจุลภาค 13 21 2" xfId="10562"/>
    <cellStyle name="เครื่องหมายจุลภาค 13 22" xfId="10563"/>
    <cellStyle name="เครื่องหมายจุลภาค 13 3" xfId="10564"/>
    <cellStyle name="เครื่องหมายจุลภาค 13 3 2" xfId="10565"/>
    <cellStyle name="เครื่องหมายจุลภาค 13 4" xfId="10566"/>
    <cellStyle name="เครื่องหมายจุลภาค 13 4 2" xfId="10567"/>
    <cellStyle name="เครื่องหมายจุลภาค 13 5" xfId="10568"/>
    <cellStyle name="เครื่องหมายจุลภาค 13 5 2" xfId="10569"/>
    <cellStyle name="เครื่องหมายจุลภาค 13 6" xfId="10570"/>
    <cellStyle name="เครื่องหมายจุลภาค 13 6 2" xfId="10571"/>
    <cellStyle name="เครื่องหมายจุลภาค 13 7" xfId="10572"/>
    <cellStyle name="เครื่องหมายจุลภาค 13 7 2" xfId="10573"/>
    <cellStyle name="เครื่องหมายจุลภาค 13 8" xfId="10574"/>
    <cellStyle name="เครื่องหมายจุลภาค 13 8 2" xfId="10575"/>
    <cellStyle name="เครื่องหมายจุลภาค 13 9" xfId="10576"/>
    <cellStyle name="เครื่องหมายจุลภาค 13 9 2" xfId="10577"/>
    <cellStyle name="เครื่องหมายจุลภาค 14" xfId="10578"/>
    <cellStyle name="เครื่องหมายจุลภาค 14 10" xfId="10579"/>
    <cellStyle name="เครื่องหมายจุลภาค 14 10 2" xfId="10580"/>
    <cellStyle name="เครื่องหมายจุลภาค 14 11" xfId="10581"/>
    <cellStyle name="เครื่องหมายจุลภาค 14 11 2" xfId="10582"/>
    <cellStyle name="เครื่องหมายจุลภาค 14 12" xfId="10583"/>
    <cellStyle name="เครื่องหมายจุลภาค 14 12 2" xfId="10584"/>
    <cellStyle name="เครื่องหมายจุลภาค 14 13" xfId="10585"/>
    <cellStyle name="เครื่องหมายจุลภาค 14 13 2" xfId="10586"/>
    <cellStyle name="เครื่องหมายจุลภาค 14 14" xfId="10587"/>
    <cellStyle name="เครื่องหมายจุลภาค 14 14 2" xfId="10588"/>
    <cellStyle name="เครื่องหมายจุลภาค 14 15" xfId="10589"/>
    <cellStyle name="เครื่องหมายจุลภาค 14 15 2" xfId="10590"/>
    <cellStyle name="เครื่องหมายจุลภาค 14 16" xfId="10591"/>
    <cellStyle name="เครื่องหมายจุลภาค 14 16 2" xfId="10592"/>
    <cellStyle name="เครื่องหมายจุลภาค 14 17" xfId="10593"/>
    <cellStyle name="เครื่องหมายจุลภาค 14 17 2" xfId="10594"/>
    <cellStyle name="เครื่องหมายจุลภาค 14 18" xfId="10595"/>
    <cellStyle name="เครื่องหมายจุลภาค 14 18 2" xfId="10596"/>
    <cellStyle name="เครื่องหมายจุลภาค 14 19" xfId="10597"/>
    <cellStyle name="เครื่องหมายจุลภาค 14 19 2" xfId="10598"/>
    <cellStyle name="เครื่องหมายจุลภาค 14 2" xfId="10599"/>
    <cellStyle name="เครื่องหมายจุลภาค 14 2 2" xfId="10600"/>
    <cellStyle name="เครื่องหมายจุลภาค 14 2 2 2" xfId="10601"/>
    <cellStyle name="เครื่องหมายจุลภาค 14 2 2 3" xfId="5681"/>
    <cellStyle name="เครื่องหมายจุลภาค 14 2 3" xfId="10602"/>
    <cellStyle name="เครื่องหมายจุลภาค 14 2 3 2" xfId="10603"/>
    <cellStyle name="เครื่องหมายจุลภาค 14 2 4" xfId="10604"/>
    <cellStyle name="เครื่องหมายจุลภาค 14 2 4 2" xfId="10605"/>
    <cellStyle name="เครื่องหมายจุลภาค 14 2 5" xfId="10606"/>
    <cellStyle name="เครื่องหมายจุลภาค 14 2 5 2" xfId="10607"/>
    <cellStyle name="เครื่องหมายจุลภาค 14 2 6" xfId="10608"/>
    <cellStyle name="เครื่องหมายจุลภาค 14 2 6 2" xfId="10609"/>
    <cellStyle name="เครื่องหมายจุลภาค 14 2 7" xfId="10610"/>
    <cellStyle name="เครื่องหมายจุลภาค 14 2 7 2" xfId="10611"/>
    <cellStyle name="เครื่องหมายจุลภาค 14 2 8" xfId="10612"/>
    <cellStyle name="เครื่องหมายจุลภาค 14 20" xfId="10613"/>
    <cellStyle name="เครื่องหมายจุลภาค 14 20 2" xfId="10614"/>
    <cellStyle name="เครื่องหมายจุลภาค 14 21" xfId="10615"/>
    <cellStyle name="เครื่องหมายจุลภาค 14 21 2" xfId="10616"/>
    <cellStyle name="เครื่องหมายจุลภาค 14 22" xfId="10617"/>
    <cellStyle name="เครื่องหมายจุลภาค 14 22 2" xfId="10618"/>
    <cellStyle name="เครื่องหมายจุลภาค 14 23" xfId="10619"/>
    <cellStyle name="เครื่องหมายจุลภาค 14 23 2" xfId="10620"/>
    <cellStyle name="เครื่องหมายจุลภาค 14 24" xfId="10621"/>
    <cellStyle name="เครื่องหมายจุลภาค 14 24 2" xfId="10622"/>
    <cellStyle name="เครื่องหมายจุลภาค 14 25" xfId="10623"/>
    <cellStyle name="เครื่องหมายจุลภาค 14 25 2" xfId="10624"/>
    <cellStyle name="เครื่องหมายจุลภาค 14 26" xfId="10625"/>
    <cellStyle name="เครื่องหมายจุลภาค 14 26 2" xfId="10626"/>
    <cellStyle name="เครื่องหมายจุลภาค 14 27" xfId="10627"/>
    <cellStyle name="เครื่องหมายจุลภาค 14 27 2" xfId="10628"/>
    <cellStyle name="เครื่องหมายจุลภาค 14 28" xfId="10629"/>
    <cellStyle name="เครื่องหมายจุลภาค 14 28 2" xfId="10630"/>
    <cellStyle name="เครื่องหมายจุลภาค 14 29" xfId="10631"/>
    <cellStyle name="เครื่องหมายจุลภาค 14 29 2" xfId="10632"/>
    <cellStyle name="เครื่องหมายจุลภาค 14 3" xfId="10633"/>
    <cellStyle name="เครื่องหมายจุลภาค 14 3 2" xfId="10634"/>
    <cellStyle name="เครื่องหมายจุลภาค 14 3 2 2" xfId="10635"/>
    <cellStyle name="เครื่องหมายจุลภาค 14 3 3" xfId="10636"/>
    <cellStyle name="เครื่องหมายจุลภาค 14 3 3 2" xfId="10637"/>
    <cellStyle name="เครื่องหมายจุลภาค 14 3 4" xfId="10638"/>
    <cellStyle name="เครื่องหมายจุลภาค 14 3 4 2" xfId="10639"/>
    <cellStyle name="เครื่องหมายจุลภาค 14 3 5" xfId="10640"/>
    <cellStyle name="เครื่องหมายจุลภาค 14 3 5 2" xfId="10641"/>
    <cellStyle name="เครื่องหมายจุลภาค 14 3 6" xfId="10642"/>
    <cellStyle name="เครื่องหมายจุลภาค 14 3 6 2" xfId="10643"/>
    <cellStyle name="เครื่องหมายจุลภาค 14 3 7" xfId="10644"/>
    <cellStyle name="เครื่องหมายจุลภาค 14 3 7 2" xfId="10645"/>
    <cellStyle name="เครื่องหมายจุลภาค 14 3 8" xfId="10646"/>
    <cellStyle name="เครื่องหมายจุลภาค 14 30" xfId="10647"/>
    <cellStyle name="เครื่องหมายจุลภาค 14 30 2" xfId="10648"/>
    <cellStyle name="เครื่องหมายจุลภาค 14 31" xfId="10649"/>
    <cellStyle name="เครื่องหมายจุลภาค 14 4" xfId="10650"/>
    <cellStyle name="เครื่องหมายจุลภาค 14 4 2" xfId="10651"/>
    <cellStyle name="เครื่องหมายจุลภาค 14 4 2 2" xfId="10652"/>
    <cellStyle name="เครื่องหมายจุลภาค 14 4 3" xfId="10653"/>
    <cellStyle name="เครื่องหมายจุลภาค 14 4 3 2" xfId="10654"/>
    <cellStyle name="เครื่องหมายจุลภาค 14 4 4" xfId="10655"/>
    <cellStyle name="เครื่องหมายจุลภาค 14 4 4 2" xfId="10656"/>
    <cellStyle name="เครื่องหมายจุลภาค 14 4 5" xfId="10657"/>
    <cellStyle name="เครื่องหมายจุลภาค 14 4 5 2" xfId="10658"/>
    <cellStyle name="เครื่องหมายจุลภาค 14 4 6" xfId="10659"/>
    <cellStyle name="เครื่องหมายจุลภาค 14 4 6 2" xfId="10660"/>
    <cellStyle name="เครื่องหมายจุลภาค 14 4 7" xfId="10661"/>
    <cellStyle name="เครื่องหมายจุลภาค 14 4 7 2" xfId="10662"/>
    <cellStyle name="เครื่องหมายจุลภาค 14 4 8" xfId="10663"/>
    <cellStyle name="เครื่องหมายจุลภาค 14 5" xfId="10664"/>
    <cellStyle name="เครื่องหมายจุลภาค 14 5 2" xfId="10665"/>
    <cellStyle name="เครื่องหมายจุลภาค 14 5 2 2" xfId="10666"/>
    <cellStyle name="เครื่องหมายจุลภาค 14 5 3" xfId="10667"/>
    <cellStyle name="เครื่องหมายจุลภาค 14 5 3 2" xfId="10668"/>
    <cellStyle name="เครื่องหมายจุลภาค 14 5 4" xfId="10669"/>
    <cellStyle name="เครื่องหมายจุลภาค 14 5 4 2" xfId="10670"/>
    <cellStyle name="เครื่องหมายจุลภาค 14 5 5" xfId="10671"/>
    <cellStyle name="เครื่องหมายจุลภาค 14 5 5 2" xfId="10672"/>
    <cellStyle name="เครื่องหมายจุลภาค 14 5 6" xfId="10673"/>
    <cellStyle name="เครื่องหมายจุลภาค 14 5 6 2" xfId="10674"/>
    <cellStyle name="เครื่องหมายจุลภาค 14 5 7" xfId="10675"/>
    <cellStyle name="เครื่องหมายจุลภาค 14 5 7 2" xfId="10676"/>
    <cellStyle name="เครื่องหมายจุลภาค 14 5 8" xfId="10677"/>
    <cellStyle name="เครื่องหมายจุลภาค 14 6" xfId="10678"/>
    <cellStyle name="เครื่องหมายจุลภาค 14 6 2" xfId="10679"/>
    <cellStyle name="เครื่องหมายจุลภาค 14 6 2 2" xfId="10680"/>
    <cellStyle name="เครื่องหมายจุลภาค 14 6 3" xfId="10681"/>
    <cellStyle name="เครื่องหมายจุลภาค 14 6 3 2" xfId="10682"/>
    <cellStyle name="เครื่องหมายจุลภาค 14 6 4" xfId="10683"/>
    <cellStyle name="เครื่องหมายจุลภาค 14 6 4 2" xfId="10684"/>
    <cellStyle name="เครื่องหมายจุลภาค 14 6 5" xfId="10685"/>
    <cellStyle name="เครื่องหมายจุลภาค 14 6 5 2" xfId="10686"/>
    <cellStyle name="เครื่องหมายจุลภาค 14 6 6" xfId="10687"/>
    <cellStyle name="เครื่องหมายจุลภาค 14 6 6 2" xfId="10688"/>
    <cellStyle name="เครื่องหมายจุลภาค 14 6 7" xfId="10689"/>
    <cellStyle name="เครื่องหมายจุลภาค 14 6 7 2" xfId="10690"/>
    <cellStyle name="เครื่องหมายจุลภาค 14 6 8" xfId="10691"/>
    <cellStyle name="เครื่องหมายจุลภาค 14 7" xfId="10692"/>
    <cellStyle name="เครื่องหมายจุลภาค 14 7 2" xfId="10693"/>
    <cellStyle name="เครื่องหมายจุลภาค 14 7 2 2" xfId="10694"/>
    <cellStyle name="เครื่องหมายจุลภาค 14 7 3" xfId="10695"/>
    <cellStyle name="เครื่องหมายจุลภาค 14 7 3 2" xfId="10696"/>
    <cellStyle name="เครื่องหมายจุลภาค 14 7 4" xfId="10697"/>
    <cellStyle name="เครื่องหมายจุลภาค 14 7 4 2" xfId="10698"/>
    <cellStyle name="เครื่องหมายจุลภาค 14 7 5" xfId="10699"/>
    <cellStyle name="เครื่องหมายจุลภาค 14 7 5 2" xfId="10700"/>
    <cellStyle name="เครื่องหมายจุลภาค 14 7 6" xfId="10701"/>
    <cellStyle name="เครื่องหมายจุลภาค 14 7 6 2" xfId="10702"/>
    <cellStyle name="เครื่องหมายจุลภาค 14 7 7" xfId="10703"/>
    <cellStyle name="เครื่องหมายจุลภาค 14 7 7 2" xfId="10704"/>
    <cellStyle name="เครื่องหมายจุลภาค 14 7 8" xfId="10705"/>
    <cellStyle name="เครื่องหมายจุลภาค 14 8" xfId="10706"/>
    <cellStyle name="เครื่องหมายจุลภาค 14 8 2" xfId="10707"/>
    <cellStyle name="เครื่องหมายจุลภาค 14 9" xfId="10708"/>
    <cellStyle name="เครื่องหมายจุลภาค 14 9 2" xfId="10709"/>
    <cellStyle name="เครื่องหมายจุลภาค 14_data55" xfId="10710"/>
    <cellStyle name="เครื่องหมายจุลภาค 15" xfId="10711"/>
    <cellStyle name="เครื่องหมายจุลภาค 15 10" xfId="10712"/>
    <cellStyle name="เครื่องหมายจุลภาค 15 10 2" xfId="10713"/>
    <cellStyle name="เครื่องหมายจุลภาค 15 11" xfId="10714"/>
    <cellStyle name="เครื่องหมายจุลภาค 15 11 2" xfId="10715"/>
    <cellStyle name="เครื่องหมายจุลภาค 15 12" xfId="10716"/>
    <cellStyle name="เครื่องหมายจุลภาค 15 12 2" xfId="10717"/>
    <cellStyle name="เครื่องหมายจุลภาค 15 13" xfId="10718"/>
    <cellStyle name="เครื่องหมายจุลภาค 15 13 2" xfId="10719"/>
    <cellStyle name="เครื่องหมายจุลภาค 15 14" xfId="10720"/>
    <cellStyle name="เครื่องหมายจุลภาค 15 14 2" xfId="10721"/>
    <cellStyle name="เครื่องหมายจุลภาค 15 15" xfId="10722"/>
    <cellStyle name="เครื่องหมายจุลภาค 15 15 2" xfId="10723"/>
    <cellStyle name="เครื่องหมายจุลภาค 15 16" xfId="10724"/>
    <cellStyle name="เครื่องหมายจุลภาค 15 16 2" xfId="10725"/>
    <cellStyle name="เครื่องหมายจุลภาค 15 17" xfId="10726"/>
    <cellStyle name="เครื่องหมายจุลภาค 15 17 2" xfId="10727"/>
    <cellStyle name="เครื่องหมายจุลภาค 15 18" xfId="10728"/>
    <cellStyle name="เครื่องหมายจุลภาค 15 18 2" xfId="10729"/>
    <cellStyle name="เครื่องหมายจุลภาค 15 19" xfId="10730"/>
    <cellStyle name="เครื่องหมายจุลภาค 15 19 2" xfId="10731"/>
    <cellStyle name="เครื่องหมายจุลภาค 15 2" xfId="10732"/>
    <cellStyle name="เครื่องหมายจุลภาค 15 2 2" xfId="10733"/>
    <cellStyle name="เครื่องหมายจุลภาค 15 2 2 2" xfId="10734"/>
    <cellStyle name="เครื่องหมายจุลภาค 15 2 3" xfId="10735"/>
    <cellStyle name="เครื่องหมายจุลภาค 15 2 3 2" xfId="10736"/>
    <cellStyle name="เครื่องหมายจุลภาค 15 2 4" xfId="10737"/>
    <cellStyle name="เครื่องหมายจุลภาค 15 2 4 2" xfId="10738"/>
    <cellStyle name="เครื่องหมายจุลภาค 15 2 5" xfId="10739"/>
    <cellStyle name="เครื่องหมายจุลภาค 15 2 5 2" xfId="10740"/>
    <cellStyle name="เครื่องหมายจุลภาค 15 2 6" xfId="10741"/>
    <cellStyle name="เครื่องหมายจุลภาค 15 2 6 2" xfId="10742"/>
    <cellStyle name="เครื่องหมายจุลภาค 15 2 7" xfId="10743"/>
    <cellStyle name="เครื่องหมายจุลภาค 15 2 7 2" xfId="10744"/>
    <cellStyle name="เครื่องหมายจุลภาค 15 2 8" xfId="10745"/>
    <cellStyle name="เครื่องหมายจุลภาค 15 20" xfId="10746"/>
    <cellStyle name="เครื่องหมายจุลภาค 15 20 2" xfId="10747"/>
    <cellStyle name="เครื่องหมายจุลภาค 15 21" xfId="10748"/>
    <cellStyle name="เครื่องหมายจุลภาค 15 21 2" xfId="10749"/>
    <cellStyle name="เครื่องหมายจุลภาค 15 22" xfId="10750"/>
    <cellStyle name="เครื่องหมายจุลภาค 15 22 2" xfId="10751"/>
    <cellStyle name="เครื่องหมายจุลภาค 15 23" xfId="10752"/>
    <cellStyle name="เครื่องหมายจุลภาค 15 23 2" xfId="10753"/>
    <cellStyle name="เครื่องหมายจุลภาค 15 24" xfId="10754"/>
    <cellStyle name="เครื่องหมายจุลภาค 15 24 2" xfId="10755"/>
    <cellStyle name="เครื่องหมายจุลภาค 15 25" xfId="10756"/>
    <cellStyle name="เครื่องหมายจุลภาค 15 25 2" xfId="10757"/>
    <cellStyle name="เครื่องหมายจุลภาค 15 26" xfId="10758"/>
    <cellStyle name="เครื่องหมายจุลภาค 15 26 2" xfId="10759"/>
    <cellStyle name="เครื่องหมายจุลภาค 15 27" xfId="10760"/>
    <cellStyle name="เครื่องหมายจุลภาค 15 27 2" xfId="10761"/>
    <cellStyle name="เครื่องหมายจุลภาค 15 28" xfId="10762"/>
    <cellStyle name="เครื่องหมายจุลภาค 15 28 2" xfId="10763"/>
    <cellStyle name="เครื่องหมายจุลภาค 15 29" xfId="10764"/>
    <cellStyle name="เครื่องหมายจุลภาค 15 29 2" xfId="10765"/>
    <cellStyle name="เครื่องหมายจุลภาค 15 3" xfId="10766"/>
    <cellStyle name="เครื่องหมายจุลภาค 15 3 2" xfId="10767"/>
    <cellStyle name="เครื่องหมายจุลภาค 15 3 2 2" xfId="10768"/>
    <cellStyle name="เครื่องหมายจุลภาค 15 3 3" xfId="10769"/>
    <cellStyle name="เครื่องหมายจุลภาค 15 3 3 2" xfId="10770"/>
    <cellStyle name="เครื่องหมายจุลภาค 15 3 4" xfId="10771"/>
    <cellStyle name="เครื่องหมายจุลภาค 15 3 4 2" xfId="10772"/>
    <cellStyle name="เครื่องหมายจุลภาค 15 3 5" xfId="10773"/>
    <cellStyle name="เครื่องหมายจุลภาค 15 3 5 2" xfId="10774"/>
    <cellStyle name="เครื่องหมายจุลภาค 15 3 6" xfId="10775"/>
    <cellStyle name="เครื่องหมายจุลภาค 15 3 6 2" xfId="10776"/>
    <cellStyle name="เครื่องหมายจุลภาค 15 3 7" xfId="10777"/>
    <cellStyle name="เครื่องหมายจุลภาค 15 3 7 2" xfId="10778"/>
    <cellStyle name="เครื่องหมายจุลภาค 15 3 8" xfId="10779"/>
    <cellStyle name="เครื่องหมายจุลภาค 15 30" xfId="10780"/>
    <cellStyle name="เครื่องหมายจุลภาค 15 30 2" xfId="10781"/>
    <cellStyle name="เครื่องหมายจุลภาค 15 31" xfId="10782"/>
    <cellStyle name="เครื่องหมายจุลภาค 15 4" xfId="10783"/>
    <cellStyle name="เครื่องหมายจุลภาค 15 4 2" xfId="10784"/>
    <cellStyle name="เครื่องหมายจุลภาค 15 4 2 2" xfId="10785"/>
    <cellStyle name="เครื่องหมายจุลภาค 15 4 3" xfId="10786"/>
    <cellStyle name="เครื่องหมายจุลภาค 15 4 3 2" xfId="10787"/>
    <cellStyle name="เครื่องหมายจุลภาค 15 4 4" xfId="10788"/>
    <cellStyle name="เครื่องหมายจุลภาค 15 4 4 2" xfId="10789"/>
    <cellStyle name="เครื่องหมายจุลภาค 15 4 5" xfId="10790"/>
    <cellStyle name="เครื่องหมายจุลภาค 15 4 5 2" xfId="10791"/>
    <cellStyle name="เครื่องหมายจุลภาค 15 4 6" xfId="10792"/>
    <cellStyle name="เครื่องหมายจุลภาค 15 4 6 2" xfId="10793"/>
    <cellStyle name="เครื่องหมายจุลภาค 15 4 7" xfId="10794"/>
    <cellStyle name="เครื่องหมายจุลภาค 15 4 7 2" xfId="10795"/>
    <cellStyle name="เครื่องหมายจุลภาค 15 4 8" xfId="10796"/>
    <cellStyle name="เครื่องหมายจุลภาค 15 5" xfId="10797"/>
    <cellStyle name="เครื่องหมายจุลภาค 15 5 2" xfId="10798"/>
    <cellStyle name="เครื่องหมายจุลภาค 15 5 2 2" xfId="10799"/>
    <cellStyle name="เครื่องหมายจุลภาค 15 5 3" xfId="10800"/>
    <cellStyle name="เครื่องหมายจุลภาค 15 5 3 2" xfId="10801"/>
    <cellStyle name="เครื่องหมายจุลภาค 15 5 4" xfId="10802"/>
    <cellStyle name="เครื่องหมายจุลภาค 15 5 4 2" xfId="10803"/>
    <cellStyle name="เครื่องหมายจุลภาค 15 5 5" xfId="10804"/>
    <cellStyle name="เครื่องหมายจุลภาค 15 5 5 2" xfId="10805"/>
    <cellStyle name="เครื่องหมายจุลภาค 15 5 6" xfId="10806"/>
    <cellStyle name="เครื่องหมายจุลภาค 15 5 6 2" xfId="10807"/>
    <cellStyle name="เครื่องหมายจุลภาค 15 5 7" xfId="10808"/>
    <cellStyle name="เครื่องหมายจุลภาค 15 5 7 2" xfId="10809"/>
    <cellStyle name="เครื่องหมายจุลภาค 15 5 8" xfId="10810"/>
    <cellStyle name="เครื่องหมายจุลภาค 15 6" xfId="10811"/>
    <cellStyle name="เครื่องหมายจุลภาค 15 6 2" xfId="10812"/>
    <cellStyle name="เครื่องหมายจุลภาค 15 6 2 2" xfId="10813"/>
    <cellStyle name="เครื่องหมายจุลภาค 15 6 3" xfId="10814"/>
    <cellStyle name="เครื่องหมายจุลภาค 15 6 3 2" xfId="10815"/>
    <cellStyle name="เครื่องหมายจุลภาค 15 6 4" xfId="10816"/>
    <cellStyle name="เครื่องหมายจุลภาค 15 6 4 2" xfId="10817"/>
    <cellStyle name="เครื่องหมายจุลภาค 15 6 5" xfId="10818"/>
    <cellStyle name="เครื่องหมายจุลภาค 15 6 5 2" xfId="10819"/>
    <cellStyle name="เครื่องหมายจุลภาค 15 6 6" xfId="10820"/>
    <cellStyle name="เครื่องหมายจุลภาค 15 6 6 2" xfId="10821"/>
    <cellStyle name="เครื่องหมายจุลภาค 15 6 7" xfId="10822"/>
    <cellStyle name="เครื่องหมายจุลภาค 15 6 7 2" xfId="10823"/>
    <cellStyle name="เครื่องหมายจุลภาค 15 6 8" xfId="10824"/>
    <cellStyle name="เครื่องหมายจุลภาค 15 7" xfId="10825"/>
    <cellStyle name="เครื่องหมายจุลภาค 15 7 2" xfId="10826"/>
    <cellStyle name="เครื่องหมายจุลภาค 15 7 2 2" xfId="10827"/>
    <cellStyle name="เครื่องหมายจุลภาค 15 7 3" xfId="10828"/>
    <cellStyle name="เครื่องหมายจุลภาค 15 7 3 2" xfId="10829"/>
    <cellStyle name="เครื่องหมายจุลภาค 15 7 4" xfId="10830"/>
    <cellStyle name="เครื่องหมายจุลภาค 15 7 4 2" xfId="10831"/>
    <cellStyle name="เครื่องหมายจุลภาค 15 7 5" xfId="10832"/>
    <cellStyle name="เครื่องหมายจุลภาค 15 7 5 2" xfId="10833"/>
    <cellStyle name="เครื่องหมายจุลภาค 15 7 6" xfId="10834"/>
    <cellStyle name="เครื่องหมายจุลภาค 15 7 6 2" xfId="10835"/>
    <cellStyle name="เครื่องหมายจุลภาค 15 7 7" xfId="10836"/>
    <cellStyle name="เครื่องหมายจุลภาค 15 7 7 2" xfId="10837"/>
    <cellStyle name="เครื่องหมายจุลภาค 15 7 8" xfId="10838"/>
    <cellStyle name="เครื่องหมายจุลภาค 15 8" xfId="10839"/>
    <cellStyle name="เครื่องหมายจุลภาค 15 8 2" xfId="10840"/>
    <cellStyle name="เครื่องหมายจุลภาค 15 9" xfId="10841"/>
    <cellStyle name="เครื่องหมายจุลภาค 15 9 2" xfId="10842"/>
    <cellStyle name="เครื่องหมายจุลภาค 15_data55" xfId="10843"/>
    <cellStyle name="เครื่องหมายจุลภาค 16" xfId="10844"/>
    <cellStyle name="เครื่องหมายจุลภาค 16 10" xfId="10845"/>
    <cellStyle name="เครื่องหมายจุลภาค 16 10 2" xfId="10846"/>
    <cellStyle name="เครื่องหมายจุลภาค 16 11" xfId="10847"/>
    <cellStyle name="เครื่องหมายจุลภาค 16 11 2" xfId="10848"/>
    <cellStyle name="เครื่องหมายจุลภาค 16 12" xfId="10849"/>
    <cellStyle name="เครื่องหมายจุลภาค 16 12 2" xfId="10850"/>
    <cellStyle name="เครื่องหมายจุลภาค 16 13" xfId="10851"/>
    <cellStyle name="เครื่องหมายจุลภาค 16 13 2" xfId="10852"/>
    <cellStyle name="เครื่องหมายจุลภาค 16 14" xfId="10853"/>
    <cellStyle name="เครื่องหมายจุลภาค 16 14 2" xfId="10854"/>
    <cellStyle name="เครื่องหมายจุลภาค 16 15" xfId="10855"/>
    <cellStyle name="เครื่องหมายจุลภาค 16 15 2" xfId="10856"/>
    <cellStyle name="เครื่องหมายจุลภาค 16 16" xfId="10857"/>
    <cellStyle name="เครื่องหมายจุลภาค 16 16 2" xfId="10858"/>
    <cellStyle name="เครื่องหมายจุลภาค 16 17" xfId="10859"/>
    <cellStyle name="เครื่องหมายจุลภาค 16 17 2" xfId="10860"/>
    <cellStyle name="เครื่องหมายจุลภาค 16 18" xfId="10861"/>
    <cellStyle name="เครื่องหมายจุลภาค 16 18 2" xfId="10862"/>
    <cellStyle name="เครื่องหมายจุลภาค 16 19" xfId="10863"/>
    <cellStyle name="เครื่องหมายจุลภาค 16 19 2" xfId="10864"/>
    <cellStyle name="เครื่องหมายจุลภาค 16 2" xfId="10865"/>
    <cellStyle name="เครื่องหมายจุลภาค 16 2 2" xfId="10866"/>
    <cellStyle name="เครื่องหมายจุลภาค 16 2 2 2" xfId="10867"/>
    <cellStyle name="เครื่องหมายจุลภาค 16 2 3" xfId="10868"/>
    <cellStyle name="เครื่องหมายจุลภาค 16 2 3 2" xfId="10869"/>
    <cellStyle name="เครื่องหมายจุลภาค 16 2 4" xfId="10870"/>
    <cellStyle name="เครื่องหมายจุลภาค 16 2 4 2" xfId="10871"/>
    <cellStyle name="เครื่องหมายจุลภาค 16 2 5" xfId="10872"/>
    <cellStyle name="เครื่องหมายจุลภาค 16 2 5 2" xfId="10873"/>
    <cellStyle name="เครื่องหมายจุลภาค 16 2 6" xfId="10874"/>
    <cellStyle name="เครื่องหมายจุลภาค 16 2 6 2" xfId="10875"/>
    <cellStyle name="เครื่องหมายจุลภาค 16 2 7" xfId="10876"/>
    <cellStyle name="เครื่องหมายจุลภาค 16 2 7 2" xfId="10877"/>
    <cellStyle name="เครื่องหมายจุลภาค 16 2 8" xfId="10878"/>
    <cellStyle name="เครื่องหมายจุลภาค 16 20" xfId="10879"/>
    <cellStyle name="เครื่องหมายจุลภาค 16 20 2" xfId="10880"/>
    <cellStyle name="เครื่องหมายจุลภาค 16 21" xfId="10881"/>
    <cellStyle name="เครื่องหมายจุลภาค 16 21 2" xfId="10882"/>
    <cellStyle name="เครื่องหมายจุลภาค 16 22" xfId="10883"/>
    <cellStyle name="เครื่องหมายจุลภาค 16 22 2" xfId="10884"/>
    <cellStyle name="เครื่องหมายจุลภาค 16 23" xfId="10885"/>
    <cellStyle name="เครื่องหมายจุลภาค 16 23 2" xfId="10886"/>
    <cellStyle name="เครื่องหมายจุลภาค 16 24" xfId="10887"/>
    <cellStyle name="เครื่องหมายจุลภาค 16 24 2" xfId="10888"/>
    <cellStyle name="เครื่องหมายจุลภาค 16 25" xfId="10889"/>
    <cellStyle name="เครื่องหมายจุลภาค 16 25 2" xfId="10890"/>
    <cellStyle name="เครื่องหมายจุลภาค 16 26" xfId="10891"/>
    <cellStyle name="เครื่องหมายจุลภาค 16 26 2" xfId="10892"/>
    <cellStyle name="เครื่องหมายจุลภาค 16 27" xfId="10893"/>
    <cellStyle name="เครื่องหมายจุลภาค 16 27 2" xfId="10894"/>
    <cellStyle name="เครื่องหมายจุลภาค 16 28" xfId="10895"/>
    <cellStyle name="เครื่องหมายจุลภาค 16 28 2" xfId="10896"/>
    <cellStyle name="เครื่องหมายจุลภาค 16 29" xfId="10897"/>
    <cellStyle name="เครื่องหมายจุลภาค 16 29 2" xfId="10898"/>
    <cellStyle name="เครื่องหมายจุลภาค 16 3" xfId="10899"/>
    <cellStyle name="เครื่องหมายจุลภาค 16 3 2" xfId="10900"/>
    <cellStyle name="เครื่องหมายจุลภาค 16 3 2 2" xfId="10901"/>
    <cellStyle name="เครื่องหมายจุลภาค 16 3 3" xfId="10902"/>
    <cellStyle name="เครื่องหมายจุลภาค 16 3 3 2" xfId="10903"/>
    <cellStyle name="เครื่องหมายจุลภาค 16 3 4" xfId="10904"/>
    <cellStyle name="เครื่องหมายจุลภาค 16 3 4 2" xfId="10905"/>
    <cellStyle name="เครื่องหมายจุลภาค 16 3 5" xfId="10906"/>
    <cellStyle name="เครื่องหมายจุลภาค 16 3 5 2" xfId="10907"/>
    <cellStyle name="เครื่องหมายจุลภาค 16 3 6" xfId="10908"/>
    <cellStyle name="เครื่องหมายจุลภาค 16 3 6 2" xfId="10909"/>
    <cellStyle name="เครื่องหมายจุลภาค 16 3 7" xfId="10910"/>
    <cellStyle name="เครื่องหมายจุลภาค 16 3 7 2" xfId="10911"/>
    <cellStyle name="เครื่องหมายจุลภาค 16 3 8" xfId="10912"/>
    <cellStyle name="เครื่องหมายจุลภาค 16 30" xfId="10913"/>
    <cellStyle name="เครื่องหมายจุลภาค 16 30 2" xfId="10914"/>
    <cellStyle name="เครื่องหมายจุลภาค 16 31" xfId="10915"/>
    <cellStyle name="เครื่องหมายจุลภาค 16 32" xfId="10916"/>
    <cellStyle name="เครื่องหมายจุลภาค 16 4" xfId="10917"/>
    <cellStyle name="เครื่องหมายจุลภาค 16 4 2" xfId="10918"/>
    <cellStyle name="เครื่องหมายจุลภาค 16 4 2 2" xfId="10919"/>
    <cellStyle name="เครื่องหมายจุลภาค 16 4 3" xfId="10920"/>
    <cellStyle name="เครื่องหมายจุลภาค 16 4 3 2" xfId="10921"/>
    <cellStyle name="เครื่องหมายจุลภาค 16 4 4" xfId="10922"/>
    <cellStyle name="เครื่องหมายจุลภาค 16 4 4 2" xfId="10923"/>
    <cellStyle name="เครื่องหมายจุลภาค 16 4 5" xfId="10924"/>
    <cellStyle name="เครื่องหมายจุลภาค 16 4 5 2" xfId="10925"/>
    <cellStyle name="เครื่องหมายจุลภาค 16 4 6" xfId="10926"/>
    <cellStyle name="เครื่องหมายจุลภาค 16 4 6 2" xfId="10927"/>
    <cellStyle name="เครื่องหมายจุลภาค 16 4 7" xfId="10928"/>
    <cellStyle name="เครื่องหมายจุลภาค 16 4 7 2" xfId="10929"/>
    <cellStyle name="เครื่องหมายจุลภาค 16 4 8" xfId="10930"/>
    <cellStyle name="เครื่องหมายจุลภาค 16 5" xfId="10931"/>
    <cellStyle name="เครื่องหมายจุลภาค 16 5 2" xfId="10932"/>
    <cellStyle name="เครื่องหมายจุลภาค 16 5 2 2" xfId="10933"/>
    <cellStyle name="เครื่องหมายจุลภาค 16 5 3" xfId="10934"/>
    <cellStyle name="เครื่องหมายจุลภาค 16 5 3 2" xfId="10935"/>
    <cellStyle name="เครื่องหมายจุลภาค 16 5 4" xfId="10936"/>
    <cellStyle name="เครื่องหมายจุลภาค 16 5 4 2" xfId="10937"/>
    <cellStyle name="เครื่องหมายจุลภาค 16 5 5" xfId="10938"/>
    <cellStyle name="เครื่องหมายจุลภาค 16 5 5 2" xfId="10939"/>
    <cellStyle name="เครื่องหมายจุลภาค 16 5 6" xfId="10940"/>
    <cellStyle name="เครื่องหมายจุลภาค 16 5 6 2" xfId="10941"/>
    <cellStyle name="เครื่องหมายจุลภาค 16 5 7" xfId="10942"/>
    <cellStyle name="เครื่องหมายจุลภาค 16 5 7 2" xfId="10943"/>
    <cellStyle name="เครื่องหมายจุลภาค 16 5 8" xfId="10944"/>
    <cellStyle name="เครื่องหมายจุลภาค 16 6" xfId="10945"/>
    <cellStyle name="เครื่องหมายจุลภาค 16 6 2" xfId="10946"/>
    <cellStyle name="เครื่องหมายจุลภาค 16 6 2 2" xfId="10947"/>
    <cellStyle name="เครื่องหมายจุลภาค 16 6 3" xfId="10948"/>
    <cellStyle name="เครื่องหมายจุลภาค 16 6 3 2" xfId="10949"/>
    <cellStyle name="เครื่องหมายจุลภาค 16 6 4" xfId="10950"/>
    <cellStyle name="เครื่องหมายจุลภาค 16 6 4 2" xfId="10951"/>
    <cellStyle name="เครื่องหมายจุลภาค 16 6 5" xfId="10952"/>
    <cellStyle name="เครื่องหมายจุลภาค 16 6 5 2" xfId="10953"/>
    <cellStyle name="เครื่องหมายจุลภาค 16 6 6" xfId="10954"/>
    <cellStyle name="เครื่องหมายจุลภาค 16 6 6 2" xfId="10955"/>
    <cellStyle name="เครื่องหมายจุลภาค 16 6 7" xfId="10956"/>
    <cellStyle name="เครื่องหมายจุลภาค 16 6 7 2" xfId="10957"/>
    <cellStyle name="เครื่องหมายจุลภาค 16 6 8" xfId="10958"/>
    <cellStyle name="เครื่องหมายจุลภาค 16 7" xfId="10959"/>
    <cellStyle name="เครื่องหมายจุลภาค 16 7 2" xfId="10960"/>
    <cellStyle name="เครื่องหมายจุลภาค 16 7 2 2" xfId="10961"/>
    <cellStyle name="เครื่องหมายจุลภาค 16 7 3" xfId="10962"/>
    <cellStyle name="เครื่องหมายจุลภาค 16 7 3 2" xfId="10963"/>
    <cellStyle name="เครื่องหมายจุลภาค 16 7 4" xfId="10964"/>
    <cellStyle name="เครื่องหมายจุลภาค 16 7 4 2" xfId="10965"/>
    <cellStyle name="เครื่องหมายจุลภาค 16 7 5" xfId="10966"/>
    <cellStyle name="เครื่องหมายจุลภาค 16 7 5 2" xfId="10967"/>
    <cellStyle name="เครื่องหมายจุลภาค 16 7 6" xfId="10968"/>
    <cellStyle name="เครื่องหมายจุลภาค 16 7 6 2" xfId="10969"/>
    <cellStyle name="เครื่องหมายจุลภาค 16 7 7" xfId="10970"/>
    <cellStyle name="เครื่องหมายจุลภาค 16 7 7 2" xfId="10971"/>
    <cellStyle name="เครื่องหมายจุลภาค 16 7 8" xfId="10972"/>
    <cellStyle name="เครื่องหมายจุลภาค 16 8" xfId="10973"/>
    <cellStyle name="เครื่องหมายจุลภาค 16 8 2" xfId="10974"/>
    <cellStyle name="เครื่องหมายจุลภาค 16 9" xfId="10975"/>
    <cellStyle name="เครื่องหมายจุลภาค 16 9 2" xfId="10976"/>
    <cellStyle name="เครื่องหมายจุลภาค 16_Data55_SUM" xfId="10977"/>
    <cellStyle name="เครื่องหมายจุลภาค 17" xfId="10978"/>
    <cellStyle name="เครื่องหมายจุลภาค 17 10" xfId="10979"/>
    <cellStyle name="เครื่องหมายจุลภาค 17 10 2" xfId="10980"/>
    <cellStyle name="เครื่องหมายจุลภาค 17 11" xfId="10981"/>
    <cellStyle name="เครื่องหมายจุลภาค 17 11 2" xfId="10982"/>
    <cellStyle name="เครื่องหมายจุลภาค 17 12" xfId="10983"/>
    <cellStyle name="เครื่องหมายจุลภาค 17 12 2" xfId="10984"/>
    <cellStyle name="เครื่องหมายจุลภาค 17 13" xfId="10985"/>
    <cellStyle name="เครื่องหมายจุลภาค 17 13 2" xfId="10986"/>
    <cellStyle name="เครื่องหมายจุลภาค 17 14" xfId="10987"/>
    <cellStyle name="เครื่องหมายจุลภาค 17 14 2" xfId="10988"/>
    <cellStyle name="เครื่องหมายจุลภาค 17 15" xfId="10989"/>
    <cellStyle name="เครื่องหมายจุลภาค 17 15 2" xfId="10990"/>
    <cellStyle name="เครื่องหมายจุลภาค 17 16" xfId="10991"/>
    <cellStyle name="เครื่องหมายจุลภาค 17 16 2" xfId="10992"/>
    <cellStyle name="เครื่องหมายจุลภาค 17 17" xfId="10993"/>
    <cellStyle name="เครื่องหมายจุลภาค 17 17 2" xfId="10994"/>
    <cellStyle name="เครื่องหมายจุลภาค 17 18" xfId="10995"/>
    <cellStyle name="เครื่องหมายจุลภาค 17 18 2" xfId="10996"/>
    <cellStyle name="เครื่องหมายจุลภาค 17 19" xfId="10997"/>
    <cellStyle name="เครื่องหมายจุลภาค 17 19 2" xfId="10998"/>
    <cellStyle name="เครื่องหมายจุลภาค 17 2" xfId="10999"/>
    <cellStyle name="เครื่องหมายจุลภาค 17 2 2" xfId="11000"/>
    <cellStyle name="เครื่องหมายจุลภาค 17 2 3" xfId="11001"/>
    <cellStyle name="เครื่องหมายจุลภาค 17 20" xfId="11002"/>
    <cellStyle name="เครื่องหมายจุลภาค 17 20 2" xfId="11003"/>
    <cellStyle name="เครื่องหมายจุลภาค 17 21" xfId="11004"/>
    <cellStyle name="เครื่องหมายจุลภาค 17 3" xfId="11005"/>
    <cellStyle name="เครื่องหมายจุลภาค 17 3 2" xfId="11006"/>
    <cellStyle name="เครื่องหมายจุลภาค 17 4" xfId="11007"/>
    <cellStyle name="เครื่องหมายจุลภาค 17 4 2" xfId="11008"/>
    <cellStyle name="เครื่องหมายจุลภาค 17 5" xfId="11009"/>
    <cellStyle name="เครื่องหมายจุลภาค 17 5 2" xfId="11010"/>
    <cellStyle name="เครื่องหมายจุลภาค 17 6" xfId="11011"/>
    <cellStyle name="เครื่องหมายจุลภาค 17 6 2" xfId="11012"/>
    <cellStyle name="เครื่องหมายจุลภาค 17 7" xfId="11013"/>
    <cellStyle name="เครื่องหมายจุลภาค 17 7 2" xfId="11014"/>
    <cellStyle name="เครื่องหมายจุลภาค 17 8" xfId="11015"/>
    <cellStyle name="เครื่องหมายจุลภาค 17 8 2" xfId="11016"/>
    <cellStyle name="เครื่องหมายจุลภาค 17 9" xfId="11017"/>
    <cellStyle name="เครื่องหมายจุลภาค 17 9 2" xfId="11018"/>
    <cellStyle name="เครื่องหมายจุลภาค 18" xfId="11019"/>
    <cellStyle name="เครื่องหมายจุลภาค 18 10" xfId="11020"/>
    <cellStyle name="เครื่องหมายจุลภาค 18 2" xfId="11021"/>
    <cellStyle name="เครื่องหมายจุลภาค 18 2 2" xfId="11022"/>
    <cellStyle name="เครื่องหมายจุลภาค 18 3" xfId="11023"/>
    <cellStyle name="เครื่องหมายจุลภาค 18 3 2" xfId="11024"/>
    <cellStyle name="เครื่องหมายจุลภาค 18 4" xfId="11025"/>
    <cellStyle name="เครื่องหมายจุลภาค 18 4 2" xfId="11026"/>
    <cellStyle name="เครื่องหมายจุลภาค 18 5" xfId="11027"/>
    <cellStyle name="เครื่องหมายจุลภาค 18 5 2" xfId="11028"/>
    <cellStyle name="เครื่องหมายจุลภาค 18 6" xfId="11029"/>
    <cellStyle name="เครื่องหมายจุลภาค 18 6 2" xfId="11030"/>
    <cellStyle name="เครื่องหมายจุลภาค 18 7" xfId="11031"/>
    <cellStyle name="เครื่องหมายจุลภาค 18 7 2" xfId="11032"/>
    <cellStyle name="เครื่องหมายจุลภาค 18 8" xfId="11033"/>
    <cellStyle name="เครื่องหมายจุลภาค 18 9" xfId="11034"/>
    <cellStyle name="เครื่องหมายจุลภาค 19" xfId="11035"/>
    <cellStyle name="เครื่องหมายจุลภาค 19 10" xfId="11036"/>
    <cellStyle name="เครื่องหมายจุลภาค 19 10 2" xfId="11037"/>
    <cellStyle name="เครื่องหมายจุลภาค 19 11" xfId="11038"/>
    <cellStyle name="เครื่องหมายจุลภาค 19 11 2" xfId="11039"/>
    <cellStyle name="เครื่องหมายจุลภาค 19 12" xfId="11040"/>
    <cellStyle name="เครื่องหมายจุลภาค 19 12 2" xfId="11041"/>
    <cellStyle name="เครื่องหมายจุลภาค 19 13" xfId="11042"/>
    <cellStyle name="เครื่องหมายจุลภาค 19 13 2" xfId="11043"/>
    <cellStyle name="เครื่องหมายจุลภาค 19 14" xfId="11044"/>
    <cellStyle name="เครื่องหมายจุลภาค 19 14 2" xfId="11045"/>
    <cellStyle name="เครื่องหมายจุลภาค 19 15" xfId="11046"/>
    <cellStyle name="เครื่องหมายจุลภาค 19 15 2" xfId="11047"/>
    <cellStyle name="เครื่องหมายจุลภาค 19 16" xfId="11048"/>
    <cellStyle name="เครื่องหมายจุลภาค 19 16 2" xfId="11049"/>
    <cellStyle name="เครื่องหมายจุลภาค 19 17" xfId="11050"/>
    <cellStyle name="เครื่องหมายจุลภาค 19 18" xfId="11051"/>
    <cellStyle name="เครื่องหมายจุลภาค 19 2" xfId="11052"/>
    <cellStyle name="เครื่องหมายจุลภาค 19 2 2" xfId="11053"/>
    <cellStyle name="เครื่องหมายจุลภาค 19 3" xfId="11054"/>
    <cellStyle name="เครื่องหมายจุลภาค 19 3 2" xfId="11055"/>
    <cellStyle name="เครื่องหมายจุลภาค 19 4" xfId="11056"/>
    <cellStyle name="เครื่องหมายจุลภาค 19 4 2" xfId="11057"/>
    <cellStyle name="เครื่องหมายจุลภาค 19 5" xfId="11058"/>
    <cellStyle name="เครื่องหมายจุลภาค 19 5 2" xfId="11059"/>
    <cellStyle name="เครื่องหมายจุลภาค 19 6" xfId="11060"/>
    <cellStyle name="เครื่องหมายจุลภาค 19 6 2" xfId="11061"/>
    <cellStyle name="เครื่องหมายจุลภาค 19 7" xfId="11062"/>
    <cellStyle name="เครื่องหมายจุลภาค 19 7 2" xfId="11063"/>
    <cellStyle name="เครื่องหมายจุลภาค 19 8" xfId="11064"/>
    <cellStyle name="เครื่องหมายจุลภาค 19 8 2" xfId="11065"/>
    <cellStyle name="เครื่องหมายจุลภาค 19 9" xfId="11066"/>
    <cellStyle name="เครื่องหมายจุลภาค 19 9 2" xfId="11067"/>
    <cellStyle name="เครื่องหมายจุลภาค 2" xfId="4982"/>
    <cellStyle name="เครื่องหมายจุลภาค 2 10" xfId="11068"/>
    <cellStyle name="เครื่องหมายจุลภาค 2 10 2" xfId="11069"/>
    <cellStyle name="เครื่องหมายจุลภาค 2 11" xfId="11070"/>
    <cellStyle name="เครื่องหมายจุลภาค 2 11 2" xfId="11071"/>
    <cellStyle name="เครื่องหมายจุลภาค 2 12" xfId="11072"/>
    <cellStyle name="เครื่องหมายจุลภาค 2 12 2" xfId="11073"/>
    <cellStyle name="เครื่องหมายจุลภาค 2 13" xfId="11074"/>
    <cellStyle name="เครื่องหมายจุลภาค 2 13 2" xfId="11075"/>
    <cellStyle name="เครื่องหมายจุลภาค 2 14" xfId="11076"/>
    <cellStyle name="เครื่องหมายจุลภาค 2 14 2" xfId="11077"/>
    <cellStyle name="เครื่องหมายจุลภาค 2 15" xfId="11078"/>
    <cellStyle name="เครื่องหมายจุลภาค 2 15 2" xfId="11079"/>
    <cellStyle name="เครื่องหมายจุลภาค 2 16" xfId="11080"/>
    <cellStyle name="เครื่องหมายจุลภาค 2 16 2" xfId="11081"/>
    <cellStyle name="เครื่องหมายจุลภาค 2 17" xfId="11082"/>
    <cellStyle name="เครื่องหมายจุลภาค 2 17 2" xfId="11083"/>
    <cellStyle name="เครื่องหมายจุลภาค 2 18" xfId="11084"/>
    <cellStyle name="เครื่องหมายจุลภาค 2 18 2" xfId="11085"/>
    <cellStyle name="เครื่องหมายจุลภาค 2 19" xfId="11086"/>
    <cellStyle name="เครื่องหมายจุลภาค 2 19 2" xfId="11087"/>
    <cellStyle name="เครื่องหมายจุลภาค 2 2" xfId="4983"/>
    <cellStyle name="เครื่องหมายจุลภาค 2 2 10" xfId="11088"/>
    <cellStyle name="เครื่องหมายจุลภาค 2 2 10 2" xfId="11089"/>
    <cellStyle name="เครื่องหมายจุลภาค 2 2 11" xfId="11090"/>
    <cellStyle name="เครื่องหมายจุลภาค 2 2 11 2" xfId="11091"/>
    <cellStyle name="เครื่องหมายจุลภาค 2 2 12" xfId="11092"/>
    <cellStyle name="เครื่องหมายจุลภาค 2 2 12 2" xfId="11093"/>
    <cellStyle name="เครื่องหมายจุลภาค 2 2 13" xfId="11094"/>
    <cellStyle name="เครื่องหมายจุลภาค 2 2 13 2" xfId="11095"/>
    <cellStyle name="เครื่องหมายจุลภาค 2 2 14" xfId="11096"/>
    <cellStyle name="เครื่องหมายจุลภาค 2 2 14 2" xfId="11097"/>
    <cellStyle name="เครื่องหมายจุลภาค 2 2 15" xfId="11098"/>
    <cellStyle name="เครื่องหมายจุลภาค 2 2 15 2" xfId="11099"/>
    <cellStyle name="เครื่องหมายจุลภาค 2 2 16" xfId="11100"/>
    <cellStyle name="เครื่องหมายจุลภาค 2 2 16 2" xfId="11101"/>
    <cellStyle name="เครื่องหมายจุลภาค 2 2 17" xfId="11102"/>
    <cellStyle name="เครื่องหมายจุลภาค 2 2 17 2" xfId="11103"/>
    <cellStyle name="เครื่องหมายจุลภาค 2 2 18" xfId="11104"/>
    <cellStyle name="เครื่องหมายจุลภาค 2 2 18 2" xfId="11105"/>
    <cellStyle name="เครื่องหมายจุลภาค 2 2 19" xfId="11106"/>
    <cellStyle name="เครื่องหมายจุลภาค 2 2 19 2" xfId="11107"/>
    <cellStyle name="เครื่องหมายจุลภาค 2 2 2" xfId="4984"/>
    <cellStyle name="เครื่องหมายจุลภาค 2 2 2 2" xfId="11108"/>
    <cellStyle name="เครื่องหมายจุลภาค 2 2 2 2 2" xfId="11109"/>
    <cellStyle name="เครื่องหมายจุลภาค 2 2 2 2 2 2" xfId="11110"/>
    <cellStyle name="เครื่องหมายจุลภาค 2 2 2 2 3" xfId="11111"/>
    <cellStyle name="เครื่องหมายจุลภาค 2 2 2 2 3 2" xfId="11112"/>
    <cellStyle name="เครื่องหมายจุลภาค 2 2 2 2 4" xfId="11113"/>
    <cellStyle name="เครื่องหมายจุลภาค 2 2 2 2 4 2" xfId="11114"/>
    <cellStyle name="เครื่องหมายจุลภาค 2 2 2 2 5" xfId="11115"/>
    <cellStyle name="เครื่องหมายจุลภาค 2 2 2 2 5 2" xfId="11116"/>
    <cellStyle name="เครื่องหมายจุลภาค 2 2 2 2 6" xfId="11117"/>
    <cellStyle name="เครื่องหมายจุลภาค 2 2 2 2 6 2" xfId="11118"/>
    <cellStyle name="เครื่องหมายจุลภาค 2 2 2 2 7" xfId="11119"/>
    <cellStyle name="เครื่องหมายจุลภาค 2 2 2 2 7 2" xfId="11120"/>
    <cellStyle name="เครื่องหมายจุลภาค 2 2 2 2 8" xfId="11121"/>
    <cellStyle name="เครื่องหมายจุลภาค 2 2 2 3" xfId="11122"/>
    <cellStyle name="เครื่องหมายจุลภาค 2 2 2 3 2" xfId="11123"/>
    <cellStyle name="เครื่องหมายจุลภาค 2 2 2 4" xfId="11124"/>
    <cellStyle name="เครื่องหมายจุลภาค 2 2 2 4 2" xfId="11125"/>
    <cellStyle name="เครื่องหมายจุลภาค 2 2 2 5" xfId="11126"/>
    <cellStyle name="เครื่องหมายจุลภาค 2 2 2 5 2" xfId="11127"/>
    <cellStyle name="เครื่องหมายจุลภาค 2 2 2 6" xfId="11128"/>
    <cellStyle name="เครื่องหมายจุลภาค 2 2 2 6 2" xfId="11129"/>
    <cellStyle name="เครื่องหมายจุลภาค 2 2 2 7" xfId="11130"/>
    <cellStyle name="เครื่องหมายจุลภาค 2 2 2 7 2" xfId="11131"/>
    <cellStyle name="เครื่องหมายจุลภาค 2 2 2 8" xfId="11132"/>
    <cellStyle name="เครื่องหมายจุลภาค 2 2 2 9" xfId="11133"/>
    <cellStyle name="เครื่องหมายจุลภาค 2 2 20" xfId="11134"/>
    <cellStyle name="เครื่องหมายจุลภาค 2 2 20 2" xfId="11135"/>
    <cellStyle name="เครื่องหมายจุลภาค 2 2 21" xfId="11136"/>
    <cellStyle name="เครื่องหมายจุลภาค 2 2 21 2" xfId="11137"/>
    <cellStyle name="เครื่องหมายจุลภาค 2 2 22" xfId="11138"/>
    <cellStyle name="เครื่องหมายจุลภาค 2 2 22 2" xfId="11139"/>
    <cellStyle name="เครื่องหมายจุลภาค 2 2 23" xfId="11140"/>
    <cellStyle name="เครื่องหมายจุลภาค 2 2 24" xfId="11141"/>
    <cellStyle name="เครื่องหมายจุลภาค 2 2 3" xfId="4985"/>
    <cellStyle name="เครื่องหมายจุลภาค 2 2 3 2" xfId="11142"/>
    <cellStyle name="เครื่องหมายจุลภาค 2 2 3 3" xfId="11143"/>
    <cellStyle name="เครื่องหมายจุลภาค 2 2 4" xfId="11144"/>
    <cellStyle name="เครื่องหมายจุลภาค 2 2 4 2" xfId="11145"/>
    <cellStyle name="เครื่องหมายจุลภาค 2 2 5" xfId="11146"/>
    <cellStyle name="เครื่องหมายจุลภาค 2 2 5 2" xfId="11147"/>
    <cellStyle name="เครื่องหมายจุลภาค 2 2 6" xfId="11148"/>
    <cellStyle name="เครื่องหมายจุลภาค 2 2 6 2" xfId="11149"/>
    <cellStyle name="เครื่องหมายจุลภาค 2 2 7" xfId="11150"/>
    <cellStyle name="เครื่องหมายจุลภาค 2 2 7 2" xfId="11151"/>
    <cellStyle name="เครื่องหมายจุลภาค 2 2 8" xfId="11152"/>
    <cellStyle name="เครื่องหมายจุลภาค 2 2 8 2" xfId="11153"/>
    <cellStyle name="เครื่องหมายจุลภาค 2 2 9" xfId="11154"/>
    <cellStyle name="เครื่องหมายจุลภาค 2 2 9 2" xfId="11155"/>
    <cellStyle name="เครื่องหมายจุลภาค 2 2_Xl0000052" xfId="11156"/>
    <cellStyle name="เครื่องหมายจุลภาค 2 20" xfId="11157"/>
    <cellStyle name="เครื่องหมายจุลภาค 2 20 2" xfId="11158"/>
    <cellStyle name="เครื่องหมายจุลภาค 2 21" xfId="11159"/>
    <cellStyle name="เครื่องหมายจุลภาค 2 21 2" xfId="11160"/>
    <cellStyle name="เครื่องหมายจุลภาค 2 22" xfId="11161"/>
    <cellStyle name="เครื่องหมายจุลภาค 2 22 2" xfId="11162"/>
    <cellStyle name="เครื่องหมายจุลภาค 2 23" xfId="11163"/>
    <cellStyle name="เครื่องหมายจุลภาค 2 23 2" xfId="11164"/>
    <cellStyle name="เครื่องหมายจุลภาค 2 24" xfId="11165"/>
    <cellStyle name="เครื่องหมายจุลภาค 2 24 2" xfId="11166"/>
    <cellStyle name="เครื่องหมายจุลภาค 2 25" xfId="11167"/>
    <cellStyle name="เครื่องหมายจุลภาค 2 25 2" xfId="11168"/>
    <cellStyle name="เครื่องหมายจุลภาค 2 26" xfId="11169"/>
    <cellStyle name="เครื่องหมายจุลภาค 2 26 2" xfId="11170"/>
    <cellStyle name="เครื่องหมายจุลภาค 2 27" xfId="11171"/>
    <cellStyle name="เครื่องหมายจุลภาค 2 27 2" xfId="11172"/>
    <cellStyle name="เครื่องหมายจุลภาค 2 28" xfId="11173"/>
    <cellStyle name="เครื่องหมายจุลภาค 2 28 2" xfId="11174"/>
    <cellStyle name="เครื่องหมายจุลภาค 2 29" xfId="11175"/>
    <cellStyle name="เครื่องหมายจุลภาค 2 29 2" xfId="11176"/>
    <cellStyle name="เครื่องหมายจุลภาค 2 3" xfId="4986"/>
    <cellStyle name="เครื่องหมายจุลภาค 2 3 2" xfId="4987"/>
    <cellStyle name="เครื่องหมายจุลภาค 2 3 2 2" xfId="11177"/>
    <cellStyle name="เครื่องหมายจุลภาค 2 3 3" xfId="4988"/>
    <cellStyle name="เครื่องหมายจุลภาค 2 3 4" xfId="11178"/>
    <cellStyle name="เครื่องหมายจุลภาค 2 3_รายได้" xfId="11179"/>
    <cellStyle name="เครื่องหมายจุลภาค 2 30" xfId="11180"/>
    <cellStyle name="เครื่องหมายจุลภาค 2 30 2" xfId="11181"/>
    <cellStyle name="เครื่องหมายจุลภาค 2 31" xfId="11182"/>
    <cellStyle name="เครื่องหมายจุลภาค 2 31 2" xfId="11183"/>
    <cellStyle name="เครื่องหมายจุลภาค 2 32" xfId="11184"/>
    <cellStyle name="เครื่องหมายจุลภาค 2 32 2" xfId="11185"/>
    <cellStyle name="เครื่องหมายจุลภาค 2 33" xfId="11186"/>
    <cellStyle name="เครื่องหมายจุลภาค 2 34" xfId="11187"/>
    <cellStyle name="เครื่องหมายจุลภาค 2 35" xfId="11188"/>
    <cellStyle name="เครื่องหมายจุลภาค 2 4" xfId="4989"/>
    <cellStyle name="เครื่องหมายจุลภาค 2 4 2" xfId="11189"/>
    <cellStyle name="เครื่องหมายจุลภาค 2 4 2 2" xfId="11190"/>
    <cellStyle name="เครื่องหมายจุลภาค 2 4 3" xfId="11191"/>
    <cellStyle name="เครื่องหมายจุลภาค 2 4 3 2" xfId="11192"/>
    <cellStyle name="เครื่องหมายจุลภาค 2 4 4" xfId="11193"/>
    <cellStyle name="เครื่องหมายจุลภาค 2 5" xfId="4990"/>
    <cellStyle name="เครื่องหมายจุลภาค 2 5 2" xfId="11194"/>
    <cellStyle name="เครื่องหมายจุลภาค 2 6" xfId="11195"/>
    <cellStyle name="เครื่องหมายจุลภาค 2 6 2" xfId="11196"/>
    <cellStyle name="เครื่องหมายจุลภาค 2 7" xfId="11197"/>
    <cellStyle name="เครื่องหมายจุลภาค 2 7 2" xfId="11198"/>
    <cellStyle name="เครื่องหมายจุลภาค 2 8" xfId="11199"/>
    <cellStyle name="เครื่องหมายจุลภาค 2 8 2" xfId="11200"/>
    <cellStyle name="เครื่องหมายจุลภาค 2 9" xfId="11201"/>
    <cellStyle name="เครื่องหมายจุลภาค 2 9 2" xfId="11202"/>
    <cellStyle name="เครื่องหมายจุลภาค 2_(เตรียม)งบประมาณ (ทำการ) ปี 2557" xfId="4991"/>
    <cellStyle name="เครื่องหมายจุลภาค 20" xfId="11203"/>
    <cellStyle name="เครื่องหมายจุลภาค 20 10" xfId="11204"/>
    <cellStyle name="เครื่องหมายจุลภาค 20 10 2" xfId="11205"/>
    <cellStyle name="เครื่องหมายจุลภาค 20 11" xfId="11206"/>
    <cellStyle name="เครื่องหมายจุลภาค 20 11 2" xfId="11207"/>
    <cellStyle name="เครื่องหมายจุลภาค 20 12" xfId="11208"/>
    <cellStyle name="เครื่องหมายจุลภาค 20 12 2" xfId="11209"/>
    <cellStyle name="เครื่องหมายจุลภาค 20 13" xfId="11210"/>
    <cellStyle name="เครื่องหมายจุลภาค 20 13 2" xfId="11211"/>
    <cellStyle name="เครื่องหมายจุลภาค 20 14" xfId="11212"/>
    <cellStyle name="เครื่องหมายจุลภาค 20 14 2" xfId="11213"/>
    <cellStyle name="เครื่องหมายจุลภาค 20 15" xfId="11214"/>
    <cellStyle name="เครื่องหมายจุลภาค 20 15 2" xfId="11215"/>
    <cellStyle name="เครื่องหมายจุลภาค 20 16" xfId="11216"/>
    <cellStyle name="เครื่องหมายจุลภาค 20 16 2" xfId="11217"/>
    <cellStyle name="เครื่องหมายจุลภาค 20 17" xfId="11218"/>
    <cellStyle name="เครื่องหมายจุลภาค 20 17 2" xfId="11219"/>
    <cellStyle name="เครื่องหมายจุลภาค 20 18" xfId="11220"/>
    <cellStyle name="เครื่องหมายจุลภาค 20 18 2" xfId="11221"/>
    <cellStyle name="เครื่องหมายจุลภาค 20 19" xfId="11222"/>
    <cellStyle name="เครื่องหมายจุลภาค 20 19 2" xfId="11223"/>
    <cellStyle name="เครื่องหมายจุลภาค 20 2" xfId="11224"/>
    <cellStyle name="เครื่องหมายจุลภาค 20 2 2" xfId="11225"/>
    <cellStyle name="เครื่องหมายจุลภาค 20 20" xfId="11226"/>
    <cellStyle name="เครื่องหมายจุลภาค 20 20 2" xfId="11227"/>
    <cellStyle name="เครื่องหมายจุลภาค 20 21" xfId="11228"/>
    <cellStyle name="เครื่องหมายจุลภาค 20 21 2" xfId="11229"/>
    <cellStyle name="เครื่องหมายจุลภาค 20 3" xfId="11230"/>
    <cellStyle name="เครื่องหมายจุลภาค 20 3 2" xfId="11231"/>
    <cellStyle name="เครื่องหมายจุลภาค 20 4" xfId="11232"/>
    <cellStyle name="เครื่องหมายจุลภาค 20 4 2" xfId="11233"/>
    <cellStyle name="เครื่องหมายจุลภาค 20 5" xfId="11234"/>
    <cellStyle name="เครื่องหมายจุลภาค 20 5 2" xfId="11235"/>
    <cellStyle name="เครื่องหมายจุลภาค 20 6" xfId="11236"/>
    <cellStyle name="เครื่องหมายจุลภาค 20 6 2" xfId="11237"/>
    <cellStyle name="เครื่องหมายจุลภาค 20 7" xfId="11238"/>
    <cellStyle name="เครื่องหมายจุลภาค 20 7 2" xfId="11239"/>
    <cellStyle name="เครื่องหมายจุลภาค 20 8" xfId="11240"/>
    <cellStyle name="เครื่องหมายจุลภาค 20 8 2" xfId="11241"/>
    <cellStyle name="เครื่องหมายจุลภาค 20 9" xfId="11242"/>
    <cellStyle name="เครื่องหมายจุลภาค 20 9 2" xfId="11243"/>
    <cellStyle name="เครื่องหมายจุลภาค 21" xfId="11244"/>
    <cellStyle name="เครื่องหมายจุลภาค 21 2" xfId="11245"/>
    <cellStyle name="เครื่องหมายจุลภาค 22" xfId="11246"/>
    <cellStyle name="เครื่องหมายจุลภาค 22 2" xfId="11247"/>
    <cellStyle name="เครื่องหมายจุลภาค 23" xfId="11248"/>
    <cellStyle name="เครื่องหมายจุลภาค 23 2" xfId="11249"/>
    <cellStyle name="เครื่องหมายจุลภาค 26" xfId="11250"/>
    <cellStyle name="เครื่องหมายจุลภาค 26 2" xfId="11251"/>
    <cellStyle name="เครื่องหมายจุลภาค 26 2 2" xfId="11252"/>
    <cellStyle name="เครื่องหมายจุลภาค 26 3" xfId="11253"/>
    <cellStyle name="เครื่องหมายจุลภาค 3" xfId="4992"/>
    <cellStyle name="เครื่องหมายจุลภาค 3 10" xfId="11254"/>
    <cellStyle name="เครื่องหมายจุลภาค 3 10 2" xfId="11255"/>
    <cellStyle name="เครื่องหมายจุลภาค 3 11" xfId="11256"/>
    <cellStyle name="เครื่องหมายจุลภาค 3 11 2" xfId="11257"/>
    <cellStyle name="เครื่องหมายจุลภาค 3 12" xfId="11258"/>
    <cellStyle name="เครื่องหมายจุลภาค 3 12 2" xfId="11259"/>
    <cellStyle name="เครื่องหมายจุลภาค 3 13" xfId="11260"/>
    <cellStyle name="เครื่องหมายจุลภาค 3 2" xfId="4993"/>
    <cellStyle name="เครื่องหมายจุลภาค 3 2 2" xfId="11261"/>
    <cellStyle name="เครื่องหมายจุลภาค 3 2 2 2" xfId="11262"/>
    <cellStyle name="เครื่องหมายจุลภาค 3 2 2 2 2" xfId="11263"/>
    <cellStyle name="เครื่องหมายจุลภาค 3 2 2 3" xfId="11264"/>
    <cellStyle name="เครื่องหมายจุลภาค 3 2 3" xfId="11265"/>
    <cellStyle name="เครื่องหมายจุลภาค 3 2 3 2" xfId="11266"/>
    <cellStyle name="เครื่องหมายจุลภาค 3 2 3 3" xfId="11267"/>
    <cellStyle name="เครื่องหมายจุลภาค 3 2 4" xfId="11268"/>
    <cellStyle name="เครื่องหมายจุลภาค 3 2 4 2" xfId="11269"/>
    <cellStyle name="เครื่องหมายจุลภาค 3 2 5" xfId="11270"/>
    <cellStyle name="เครื่องหมายจุลภาค 3 2 5 2" xfId="11271"/>
    <cellStyle name="เครื่องหมายจุลภาค 3 2 6" xfId="11272"/>
    <cellStyle name="เครื่องหมายจุลภาค 3 2 6 2" xfId="11273"/>
    <cellStyle name="เครื่องหมายจุลภาค 3 2 7" xfId="11274"/>
    <cellStyle name="เครื่องหมายจุลภาค 3 2 7 2" xfId="11275"/>
    <cellStyle name="เครื่องหมายจุลภาค 3 2 8" xfId="11276"/>
    <cellStyle name="เครื่องหมายจุลภาค 3 2 9" xfId="11277"/>
    <cellStyle name="เครื่องหมายจุลภาค 3 2_รายได้" xfId="11278"/>
    <cellStyle name="เครื่องหมายจุลภาค 3 3" xfId="11279"/>
    <cellStyle name="เครื่องหมายจุลภาค 3 3 2" xfId="11280"/>
    <cellStyle name="เครื่องหมายจุลภาค 3 3 2 2" xfId="11281"/>
    <cellStyle name="เครื่องหมายจุลภาค 3 3 3" xfId="11282"/>
    <cellStyle name="เครื่องหมายจุลภาค 3 4" xfId="11283"/>
    <cellStyle name="เครื่องหมายจุลภาค 3 4 2" xfId="11284"/>
    <cellStyle name="เครื่องหมายจุลภาค 3 4 3" xfId="11285"/>
    <cellStyle name="เครื่องหมายจุลภาค 3 5" xfId="11286"/>
    <cellStyle name="เครื่องหมายจุลภาค 3 5 2" xfId="11287"/>
    <cellStyle name="เครื่องหมายจุลภาค 3 6" xfId="11288"/>
    <cellStyle name="เครื่องหมายจุลภาค 3 6 2" xfId="11289"/>
    <cellStyle name="เครื่องหมายจุลภาค 3 7" xfId="11290"/>
    <cellStyle name="เครื่องหมายจุลภาค 3 7 2" xfId="11291"/>
    <cellStyle name="เครื่องหมายจุลภาค 3 8" xfId="11292"/>
    <cellStyle name="เครื่องหมายจุลภาค 3 8 2" xfId="11293"/>
    <cellStyle name="เครื่องหมายจุลภาค 3 9" xfId="11294"/>
    <cellStyle name="เครื่องหมายจุลภาค 3 9 2" xfId="11295"/>
    <cellStyle name="เครื่องหมายจุลภาค 31" xfId="11296"/>
    <cellStyle name="เครื่องหมายจุลภาค 31 2" xfId="11297"/>
    <cellStyle name="เครื่องหมายจุลภาค 31 2 2" xfId="11298"/>
    <cellStyle name="เครื่องหมายจุลภาค 31 3" xfId="11299"/>
    <cellStyle name="เครื่องหมายจุลภาค 33" xfId="11300"/>
    <cellStyle name="เครื่องหมายจุลภาค 33 2" xfId="11301"/>
    <cellStyle name="เครื่องหมายจุลภาค 33 2 2" xfId="11302"/>
    <cellStyle name="เครื่องหมายจุลภาค 33 3" xfId="11303"/>
    <cellStyle name="เครื่องหมายจุลภาค 34" xfId="11304"/>
    <cellStyle name="เครื่องหมายจุลภาค 34 2" xfId="11305"/>
    <cellStyle name="เครื่องหมายจุลภาค 34 2 2" xfId="11306"/>
    <cellStyle name="เครื่องหมายจุลภาค 34 3" xfId="11307"/>
    <cellStyle name="เครื่องหมายจุลภาค 35" xfId="11308"/>
    <cellStyle name="เครื่องหมายจุลภาค 35 2" xfId="11309"/>
    <cellStyle name="เครื่องหมายจุลภาค 35 2 2" xfId="11310"/>
    <cellStyle name="เครื่องหมายจุลภาค 35 3" xfId="11311"/>
    <cellStyle name="เครื่องหมายจุลภาค 36" xfId="11312"/>
    <cellStyle name="เครื่องหมายจุลภาค 36 2" xfId="11313"/>
    <cellStyle name="เครื่องหมายจุลภาค 36 2 2" xfId="11314"/>
    <cellStyle name="เครื่องหมายจุลภาค 36 3" xfId="11315"/>
    <cellStyle name="เครื่องหมายจุลภาค 37" xfId="11316"/>
    <cellStyle name="เครื่องหมายจุลภาค 37 2" xfId="11317"/>
    <cellStyle name="เครื่องหมายจุลภาค 37 2 2" xfId="11318"/>
    <cellStyle name="เครื่องหมายจุลภาค 37 3" xfId="11319"/>
    <cellStyle name="เครื่องหมายจุลภาค 38 2" xfId="11320"/>
    <cellStyle name="เครื่องหมายจุลภาค 38 2 2" xfId="11321"/>
    <cellStyle name="เครื่องหมายจุลภาค 38 3" xfId="11322"/>
    <cellStyle name="เครื่องหมายจุลภาค 38 3 2" xfId="11323"/>
    <cellStyle name="เครื่องหมายจุลภาค 38 4" xfId="11324"/>
    <cellStyle name="เครื่องหมายจุลภาค 38 4 2" xfId="11325"/>
    <cellStyle name="เครื่องหมายจุลภาค 39" xfId="11326"/>
    <cellStyle name="เครื่องหมายจุลภาค 39 2" xfId="11327"/>
    <cellStyle name="เครื่องหมายจุลภาค 39 2 2" xfId="11328"/>
    <cellStyle name="เครื่องหมายจุลภาค 39 3" xfId="11329"/>
    <cellStyle name="เครื่องหมายจุลภาค 39 3 2" xfId="11330"/>
    <cellStyle name="เครื่องหมายจุลภาค 39 4" xfId="11331"/>
    <cellStyle name="เครื่องหมายจุลภาค 39 4 2" xfId="11332"/>
    <cellStyle name="เครื่องหมายจุลภาค 39 5" xfId="11333"/>
    <cellStyle name="เครื่องหมายจุลภาค 4" xfId="4994"/>
    <cellStyle name="เครื่องหมายจุลภาค 4 10" xfId="11334"/>
    <cellStyle name="เครื่องหมายจุลภาค 4 10 2" xfId="11335"/>
    <cellStyle name="เครื่องหมายจุลภาค 4 11" xfId="11336"/>
    <cellStyle name="เครื่องหมายจุลภาค 4 11 2" xfId="11337"/>
    <cellStyle name="เครื่องหมายจุลภาค 4 12" xfId="11338"/>
    <cellStyle name="เครื่องหมายจุลภาค 4 13" xfId="11339"/>
    <cellStyle name="เครื่องหมายจุลภาค 4 2" xfId="4995"/>
    <cellStyle name="เครื่องหมายจุลภาค 4 2 2" xfId="11340"/>
    <cellStyle name="เครื่องหมายจุลภาค 4 2 3" xfId="11341"/>
    <cellStyle name="เครื่องหมายจุลภาค 4 3" xfId="11342"/>
    <cellStyle name="เครื่องหมายจุลภาค 4 3 2" xfId="11343"/>
    <cellStyle name="เครื่องหมายจุลภาค 4 3 2 2" xfId="11344"/>
    <cellStyle name="เครื่องหมายจุลภาค 4 3 3" xfId="11345"/>
    <cellStyle name="เครื่องหมายจุลภาค 4 4" xfId="11346"/>
    <cellStyle name="เครื่องหมายจุลภาค 4 4 2" xfId="11347"/>
    <cellStyle name="เครื่องหมายจุลภาค 4 5" xfId="11348"/>
    <cellStyle name="เครื่องหมายจุลภาค 4 5 2" xfId="11349"/>
    <cellStyle name="เครื่องหมายจุลภาค 4 5 3" xfId="11350"/>
    <cellStyle name="เครื่องหมายจุลภาค 4 6" xfId="11351"/>
    <cellStyle name="เครื่องหมายจุลภาค 4 6 2" xfId="11352"/>
    <cellStyle name="เครื่องหมายจุลภาค 4 6 3" xfId="11353"/>
    <cellStyle name="เครื่องหมายจุลภาค 4 7" xfId="11354"/>
    <cellStyle name="เครื่องหมายจุลภาค 4 7 2" xfId="11355"/>
    <cellStyle name="เครื่องหมายจุลภาค 4 8" xfId="11356"/>
    <cellStyle name="เครื่องหมายจุลภาค 4 8 2" xfId="11357"/>
    <cellStyle name="เครื่องหมายจุลภาค 4 9" xfId="11358"/>
    <cellStyle name="เครื่องหมายจุลภาค 4 9 2" xfId="11359"/>
    <cellStyle name="เครื่องหมายจุลภาค 41" xfId="11360"/>
    <cellStyle name="เครื่องหมายจุลภาค 41 2" xfId="11361"/>
    <cellStyle name="เครื่องหมายจุลภาค 5" xfId="4996"/>
    <cellStyle name="เครื่องหมายจุลภาค 5 10" xfId="11362"/>
    <cellStyle name="เครื่องหมายจุลภาค 5 10 2" xfId="11363"/>
    <cellStyle name="เครื่องหมายจุลภาค 5 11" xfId="11364"/>
    <cellStyle name="เครื่องหมายจุลภาค 5 11 2" xfId="11365"/>
    <cellStyle name="เครื่องหมายจุลภาค 5 12" xfId="11366"/>
    <cellStyle name="เครื่องหมายจุลภาค 5 12 2" xfId="11367"/>
    <cellStyle name="เครื่องหมายจุลภาค 5 13" xfId="11368"/>
    <cellStyle name="เครื่องหมายจุลภาค 5 14" xfId="11369"/>
    <cellStyle name="เครื่องหมายจุลภาค 5 2" xfId="4997"/>
    <cellStyle name="เครื่องหมายจุลภาค 5 2 2" xfId="11370"/>
    <cellStyle name="เครื่องหมายจุลภาค 5 2 2 2" xfId="11371"/>
    <cellStyle name="เครื่องหมายจุลภาค 5 2 3" xfId="11372"/>
    <cellStyle name="เครื่องหมายจุลภาค 5 3" xfId="11373"/>
    <cellStyle name="เครื่องหมายจุลภาค 5 3 2" xfId="11374"/>
    <cellStyle name="เครื่องหมายจุลภาค 5 3 2 2" xfId="11375"/>
    <cellStyle name="เครื่องหมายจุลภาค 5 3 3" xfId="11376"/>
    <cellStyle name="เครื่องหมายจุลภาค 5 4" xfId="11377"/>
    <cellStyle name="เครื่องหมายจุลภาค 5 4 2" xfId="11378"/>
    <cellStyle name="เครื่องหมายจุลภาค 5 4 3" xfId="11379"/>
    <cellStyle name="เครื่องหมายจุลภาค 5 5" xfId="11380"/>
    <cellStyle name="เครื่องหมายจุลภาค 5 5 2" xfId="11381"/>
    <cellStyle name="เครื่องหมายจุลภาค 5 6" xfId="11382"/>
    <cellStyle name="เครื่องหมายจุลภาค 5 6 2" xfId="11383"/>
    <cellStyle name="เครื่องหมายจุลภาค 5 6 2 2" xfId="11384"/>
    <cellStyle name="เครื่องหมายจุลภาค 5 6 3" xfId="11385"/>
    <cellStyle name="เครื่องหมายจุลภาค 5 7" xfId="11386"/>
    <cellStyle name="เครื่องหมายจุลภาค 5 7 2" xfId="11387"/>
    <cellStyle name="เครื่องหมายจุลภาค 5 8" xfId="11388"/>
    <cellStyle name="เครื่องหมายจุลภาค 5 8 2" xfId="11389"/>
    <cellStyle name="เครื่องหมายจุลภาค 5 9" xfId="11390"/>
    <cellStyle name="เครื่องหมายจุลภาค 5 9 2" xfId="11391"/>
    <cellStyle name="เครื่องหมายจุลภาค 6" xfId="4998"/>
    <cellStyle name="เครื่องหมายจุลภาค 6 2" xfId="4999"/>
    <cellStyle name="เครื่องหมายจุลภาค 6 2 2" xfId="11392"/>
    <cellStyle name="เครื่องหมายจุลภาค 6 2 3" xfId="11393"/>
    <cellStyle name="เครื่องหมายจุลภาค 6 3" xfId="5000"/>
    <cellStyle name="เครื่องหมายจุลภาค 6 3 2" xfId="11394"/>
    <cellStyle name="เครื่องหมายจุลภาค 6 3 3" xfId="11395"/>
    <cellStyle name="เครื่องหมายจุลภาค 6 4" xfId="5001"/>
    <cellStyle name="เครื่องหมายจุลภาค 6 4 2" xfId="11396"/>
    <cellStyle name="เครื่องหมายจุลภาค 6 4 3" xfId="11397"/>
    <cellStyle name="เครื่องหมายจุลภาค 6 5" xfId="11398"/>
    <cellStyle name="เครื่องหมายจุลภาค 6 5 2" xfId="11399"/>
    <cellStyle name="เครื่องหมายจุลภาค 6 6" xfId="11400"/>
    <cellStyle name="เครื่องหมายจุลภาค 6 6 2" xfId="11401"/>
    <cellStyle name="เครื่องหมายจุลภาค 6 7" xfId="11402"/>
    <cellStyle name="เครื่องหมายจุลภาค 6 7 2" xfId="11403"/>
    <cellStyle name="เครื่องหมายจุลภาค 6 8" xfId="11404"/>
    <cellStyle name="เครื่องหมายจุลภาค 7" xfId="5002"/>
    <cellStyle name="เครื่องหมายจุลภาค 7 10" xfId="11405"/>
    <cellStyle name="เครื่องหมายจุลภาค 7 10 2" xfId="11406"/>
    <cellStyle name="เครื่องหมายจุลภาค 7 11" xfId="11407"/>
    <cellStyle name="เครื่องหมายจุลภาค 7 11 2" xfId="11408"/>
    <cellStyle name="เครื่องหมายจุลภาค 7 12" xfId="11409"/>
    <cellStyle name="เครื่องหมายจุลภาค 7 12 2" xfId="11410"/>
    <cellStyle name="เครื่องหมายจุลภาค 7 13" xfId="11411"/>
    <cellStyle name="เครื่องหมายจุลภาค 7 13 2" xfId="11412"/>
    <cellStyle name="เครื่องหมายจุลภาค 7 14" xfId="11413"/>
    <cellStyle name="เครื่องหมายจุลภาค 7 14 2" xfId="11414"/>
    <cellStyle name="เครื่องหมายจุลภาค 7 15" xfId="11415"/>
    <cellStyle name="เครื่องหมายจุลภาค 7 15 2" xfId="11416"/>
    <cellStyle name="เครื่องหมายจุลภาค 7 16" xfId="11417"/>
    <cellStyle name="เครื่องหมายจุลภาค 7 16 2" xfId="11418"/>
    <cellStyle name="เครื่องหมายจุลภาค 7 17" xfId="11419"/>
    <cellStyle name="เครื่องหมายจุลภาค 7 17 2" xfId="11420"/>
    <cellStyle name="เครื่องหมายจุลภาค 7 18" xfId="11421"/>
    <cellStyle name="เครื่องหมายจุลภาค 7 18 2" xfId="11422"/>
    <cellStyle name="เครื่องหมายจุลภาค 7 19" xfId="11423"/>
    <cellStyle name="เครื่องหมายจุลภาค 7 19 2" xfId="11424"/>
    <cellStyle name="เครื่องหมายจุลภาค 7 2" xfId="11425"/>
    <cellStyle name="เครื่องหมายจุลภาค 7 2 2" xfId="11426"/>
    <cellStyle name="เครื่องหมายจุลภาค 7 2 2 2" xfId="11427"/>
    <cellStyle name="เครื่องหมายจุลภาค 7 2 3" xfId="11428"/>
    <cellStyle name="เครื่องหมายจุลภาค 7 2 3 2" xfId="11429"/>
    <cellStyle name="เครื่องหมายจุลภาค 7 2 4" xfId="11430"/>
    <cellStyle name="เครื่องหมายจุลภาค 7 2 4 2" xfId="11431"/>
    <cellStyle name="เครื่องหมายจุลภาค 7 2 5" xfId="11432"/>
    <cellStyle name="เครื่องหมายจุลภาค 7 2 5 2" xfId="11433"/>
    <cellStyle name="เครื่องหมายจุลภาค 7 2 6" xfId="11434"/>
    <cellStyle name="เครื่องหมายจุลภาค 7 2 6 2" xfId="11435"/>
    <cellStyle name="เครื่องหมายจุลภาค 7 2 7" xfId="11436"/>
    <cellStyle name="เครื่องหมายจุลภาค 7 2 7 2" xfId="11437"/>
    <cellStyle name="เครื่องหมายจุลภาค 7 2 8" xfId="11438"/>
    <cellStyle name="เครื่องหมายจุลภาค 7 20" xfId="11439"/>
    <cellStyle name="เครื่องหมายจุลภาค 7 20 2" xfId="11440"/>
    <cellStyle name="เครื่องหมายจุลภาค 7 21" xfId="11441"/>
    <cellStyle name="เครื่องหมายจุลภาค 7 21 2" xfId="11442"/>
    <cellStyle name="เครื่องหมายจุลภาค 7 22" xfId="11443"/>
    <cellStyle name="เครื่องหมายจุลภาค 7 22 2" xfId="11444"/>
    <cellStyle name="เครื่องหมายจุลภาค 7 23" xfId="11445"/>
    <cellStyle name="เครื่องหมายจุลภาค 7 23 2" xfId="11446"/>
    <cellStyle name="เครื่องหมายจุลภาค 7 24" xfId="11447"/>
    <cellStyle name="เครื่องหมายจุลภาค 7 24 2" xfId="11448"/>
    <cellStyle name="เครื่องหมายจุลภาค 7 3" xfId="11449"/>
    <cellStyle name="เครื่องหมายจุลภาค 7 3 2" xfId="11450"/>
    <cellStyle name="เครื่องหมายจุลภาค 7 3 2 2" xfId="11451"/>
    <cellStyle name="เครื่องหมายจุลภาค 7 3 3" xfId="11452"/>
    <cellStyle name="เครื่องหมายจุลภาค 7 3 3 2" xfId="11453"/>
    <cellStyle name="เครื่องหมายจุลภาค 7 3 4" xfId="11454"/>
    <cellStyle name="เครื่องหมายจุลภาค 7 3 4 2" xfId="11455"/>
    <cellStyle name="เครื่องหมายจุลภาค 7 3 5" xfId="11456"/>
    <cellStyle name="เครื่องหมายจุลภาค 7 3 5 2" xfId="11457"/>
    <cellStyle name="เครื่องหมายจุลภาค 7 3 6" xfId="11458"/>
    <cellStyle name="เครื่องหมายจุลภาค 7 3 6 2" xfId="11459"/>
    <cellStyle name="เครื่องหมายจุลภาค 7 3 7" xfId="11460"/>
    <cellStyle name="เครื่องหมายจุลภาค 7 3 7 2" xfId="11461"/>
    <cellStyle name="เครื่องหมายจุลภาค 7 3 8" xfId="11462"/>
    <cellStyle name="เครื่องหมายจุลภาค 7 4" xfId="11463"/>
    <cellStyle name="เครื่องหมายจุลภาค 7 4 2" xfId="11464"/>
    <cellStyle name="เครื่องหมายจุลภาค 7 4 2 2" xfId="11465"/>
    <cellStyle name="เครื่องหมายจุลภาค 7 4 3" xfId="11466"/>
    <cellStyle name="เครื่องหมายจุลภาค 7 4 3 2" xfId="11467"/>
    <cellStyle name="เครื่องหมายจุลภาค 7 4 4" xfId="11468"/>
    <cellStyle name="เครื่องหมายจุลภาค 7 4 4 2" xfId="11469"/>
    <cellStyle name="เครื่องหมายจุลภาค 7 4 5" xfId="11470"/>
    <cellStyle name="เครื่องหมายจุลภาค 7 4 5 2" xfId="11471"/>
    <cellStyle name="เครื่องหมายจุลภาค 7 4 6" xfId="11472"/>
    <cellStyle name="เครื่องหมายจุลภาค 7 4 6 2" xfId="11473"/>
    <cellStyle name="เครื่องหมายจุลภาค 7 4 7" xfId="11474"/>
    <cellStyle name="เครื่องหมายจุลภาค 7 4 7 2" xfId="11475"/>
    <cellStyle name="เครื่องหมายจุลภาค 7 4 8" xfId="11476"/>
    <cellStyle name="เครื่องหมายจุลภาค 7 5" xfId="11477"/>
    <cellStyle name="เครื่องหมายจุลภาค 7 5 2" xfId="11478"/>
    <cellStyle name="เครื่องหมายจุลภาค 7 5 2 2" xfId="11479"/>
    <cellStyle name="เครื่องหมายจุลภาค 7 5 3" xfId="11480"/>
    <cellStyle name="เครื่องหมายจุลภาค 7 5 3 2" xfId="11481"/>
    <cellStyle name="เครื่องหมายจุลภาค 7 5 4" xfId="11482"/>
    <cellStyle name="เครื่องหมายจุลภาค 7 5 4 2" xfId="11483"/>
    <cellStyle name="เครื่องหมายจุลภาค 7 5 5" xfId="11484"/>
    <cellStyle name="เครื่องหมายจุลภาค 7 5 5 2" xfId="11485"/>
    <cellStyle name="เครื่องหมายจุลภาค 7 5 6" xfId="11486"/>
    <cellStyle name="เครื่องหมายจุลภาค 7 5 6 2" xfId="11487"/>
    <cellStyle name="เครื่องหมายจุลภาค 7 5 7" xfId="11488"/>
    <cellStyle name="เครื่องหมายจุลภาค 7 5 7 2" xfId="11489"/>
    <cellStyle name="เครื่องหมายจุลภาค 7 5 8" xfId="11490"/>
    <cellStyle name="เครื่องหมายจุลภาค 7 6" xfId="11491"/>
    <cellStyle name="เครื่องหมายจุลภาค 7 6 2" xfId="11492"/>
    <cellStyle name="เครื่องหมายจุลภาค 7 6 2 2" xfId="11493"/>
    <cellStyle name="เครื่องหมายจุลภาค 7 6 3" xfId="11494"/>
    <cellStyle name="เครื่องหมายจุลภาค 7 6 3 2" xfId="11495"/>
    <cellStyle name="เครื่องหมายจุลภาค 7 6 4" xfId="11496"/>
    <cellStyle name="เครื่องหมายจุลภาค 7 6 4 2" xfId="11497"/>
    <cellStyle name="เครื่องหมายจุลภาค 7 6 5" xfId="11498"/>
    <cellStyle name="เครื่องหมายจุลภาค 7 6 5 2" xfId="11499"/>
    <cellStyle name="เครื่องหมายจุลภาค 7 6 6" xfId="11500"/>
    <cellStyle name="เครื่องหมายจุลภาค 7 6 6 2" xfId="11501"/>
    <cellStyle name="เครื่องหมายจุลภาค 7 6 7" xfId="11502"/>
    <cellStyle name="เครื่องหมายจุลภาค 7 6 7 2" xfId="11503"/>
    <cellStyle name="เครื่องหมายจุลภาค 7 6 8" xfId="11504"/>
    <cellStyle name="เครื่องหมายจุลภาค 7 7" xfId="11505"/>
    <cellStyle name="เครื่องหมายจุลภาค 7 7 2" xfId="11506"/>
    <cellStyle name="เครื่องหมายจุลภาค 7 7 2 2" xfId="11507"/>
    <cellStyle name="เครื่องหมายจุลภาค 7 7 3" xfId="11508"/>
    <cellStyle name="เครื่องหมายจุลภาค 7 7 3 2" xfId="11509"/>
    <cellStyle name="เครื่องหมายจุลภาค 7 7 4" xfId="11510"/>
    <cellStyle name="เครื่องหมายจุลภาค 7 7 4 2" xfId="11511"/>
    <cellStyle name="เครื่องหมายจุลภาค 7 7 5" xfId="11512"/>
    <cellStyle name="เครื่องหมายจุลภาค 7 7 5 2" xfId="11513"/>
    <cellStyle name="เครื่องหมายจุลภาค 7 7 6" xfId="11514"/>
    <cellStyle name="เครื่องหมายจุลภาค 7 7 6 2" xfId="11515"/>
    <cellStyle name="เครื่องหมายจุลภาค 7 7 7" xfId="11516"/>
    <cellStyle name="เครื่องหมายจุลภาค 7 7 7 2" xfId="11517"/>
    <cellStyle name="เครื่องหมายจุลภาค 7 7 8" xfId="11518"/>
    <cellStyle name="เครื่องหมายจุลภาค 7 8" xfId="11519"/>
    <cellStyle name="เครื่องหมายจุลภาค 7 8 2" xfId="11520"/>
    <cellStyle name="เครื่องหมายจุลภาค 7 9" xfId="11521"/>
    <cellStyle name="เครื่องหมายจุลภาค 7 9 2" xfId="11522"/>
    <cellStyle name="เครื่องหมายจุลภาค 8" xfId="5003"/>
    <cellStyle name="เครื่องหมายจุลภาค 8 10" xfId="11523"/>
    <cellStyle name="เครื่องหมายจุลภาค 8 10 2" xfId="11524"/>
    <cellStyle name="เครื่องหมายจุลภาค 8 11" xfId="11525"/>
    <cellStyle name="เครื่องหมายจุลภาค 8 11 2" xfId="11526"/>
    <cellStyle name="เครื่องหมายจุลภาค 8 12" xfId="11527"/>
    <cellStyle name="เครื่องหมายจุลภาค 8 13" xfId="11528"/>
    <cellStyle name="เครื่องหมายจุลภาค 8 2" xfId="11529"/>
    <cellStyle name="เครื่องหมายจุลภาค 8 2 2" xfId="11530"/>
    <cellStyle name="เครื่องหมายจุลภาค 8 2 2 2" xfId="11531"/>
    <cellStyle name="เครื่องหมายจุลภาค 8 2 3" xfId="11532"/>
    <cellStyle name="เครื่องหมายจุลภาค 8 2 3 2" xfId="11533"/>
    <cellStyle name="เครื่องหมายจุลภาค 8 2 4" xfId="11534"/>
    <cellStyle name="เครื่องหมายจุลภาค 8 2 4 2" xfId="11535"/>
    <cellStyle name="เครื่องหมายจุลภาค 8 2 5" xfId="11536"/>
    <cellStyle name="เครื่องหมายจุลภาค 8 2 5 2" xfId="11537"/>
    <cellStyle name="เครื่องหมายจุลภาค 8 2 6" xfId="11538"/>
    <cellStyle name="เครื่องหมายจุลภาค 8 2 6 2" xfId="11539"/>
    <cellStyle name="เครื่องหมายจุลภาค 8 2 7" xfId="11540"/>
    <cellStyle name="เครื่องหมายจุลภาค 8 2 7 2" xfId="11541"/>
    <cellStyle name="เครื่องหมายจุลภาค 8 2 8" xfId="11542"/>
    <cellStyle name="เครื่องหมายจุลภาค 8 3" xfId="11543"/>
    <cellStyle name="เครื่องหมายจุลภาค 8 3 2" xfId="11544"/>
    <cellStyle name="เครื่องหมายจุลภาค 8 4" xfId="11545"/>
    <cellStyle name="เครื่องหมายจุลภาค 8 4 2" xfId="11546"/>
    <cellStyle name="เครื่องหมายจุลภาค 8 5" xfId="11547"/>
    <cellStyle name="เครื่องหมายจุลภาค 8 5 2" xfId="11548"/>
    <cellStyle name="เครื่องหมายจุลภาค 8 6" xfId="11549"/>
    <cellStyle name="เครื่องหมายจุลภาค 8 6 2" xfId="11550"/>
    <cellStyle name="เครื่องหมายจุลภาค 8 7" xfId="11551"/>
    <cellStyle name="เครื่องหมายจุลภาค 8 7 2" xfId="11552"/>
    <cellStyle name="เครื่องหมายจุลภาค 8 8" xfId="11553"/>
    <cellStyle name="เครื่องหมายจุลภาค 8 8 2" xfId="11554"/>
    <cellStyle name="เครื่องหมายจุลภาค 8 9" xfId="11555"/>
    <cellStyle name="เครื่องหมายจุลภาค 8 9 2" xfId="11556"/>
    <cellStyle name="เครื่องหมายจุลภาค 9" xfId="5004"/>
    <cellStyle name="เครื่องหมายจุลภาค 9 10" xfId="11557"/>
    <cellStyle name="เครื่องหมายจุลภาค 9 10 2" xfId="11558"/>
    <cellStyle name="เครื่องหมายจุลภาค 9 11" xfId="11559"/>
    <cellStyle name="เครื่องหมายจุลภาค 9 11 2" xfId="11560"/>
    <cellStyle name="เครื่องหมายจุลภาค 9 12" xfId="11561"/>
    <cellStyle name="เครื่องหมายจุลภาค 9 13" xfId="11562"/>
    <cellStyle name="เครื่องหมายจุลภาค 9 2" xfId="11563"/>
    <cellStyle name="เครื่องหมายจุลภาค 9 2 2" xfId="11564"/>
    <cellStyle name="เครื่องหมายจุลภาค 9 2 2 2" xfId="11565"/>
    <cellStyle name="เครื่องหมายจุลภาค 9 2 3" xfId="11566"/>
    <cellStyle name="เครื่องหมายจุลภาค 9 2 3 2" xfId="11567"/>
    <cellStyle name="เครื่องหมายจุลภาค 9 2 4" xfId="11568"/>
    <cellStyle name="เครื่องหมายจุลภาค 9 2 4 2" xfId="11569"/>
    <cellStyle name="เครื่องหมายจุลภาค 9 2 5" xfId="11570"/>
    <cellStyle name="เครื่องหมายจุลภาค 9 2 5 2" xfId="11571"/>
    <cellStyle name="เครื่องหมายจุลภาค 9 2 6" xfId="11572"/>
    <cellStyle name="เครื่องหมายจุลภาค 9 2 6 2" xfId="11573"/>
    <cellStyle name="เครื่องหมายจุลภาค 9 2 7" xfId="11574"/>
    <cellStyle name="เครื่องหมายจุลภาค 9 2 7 2" xfId="11575"/>
    <cellStyle name="เครื่องหมายจุลภาค 9 2 8" xfId="11576"/>
    <cellStyle name="เครื่องหมายจุลภาค 9 2 9" xfId="11577"/>
    <cellStyle name="เครื่องหมายจุลภาค 9 3" xfId="11578"/>
    <cellStyle name="เครื่องหมายจุลภาค 9 3 2" xfId="11579"/>
    <cellStyle name="เครื่องหมายจุลภาค 9 4" xfId="11580"/>
    <cellStyle name="เครื่องหมายจุลภาค 9 4 2" xfId="11581"/>
    <cellStyle name="เครื่องหมายจุลภาค 9 5" xfId="11582"/>
    <cellStyle name="เครื่องหมายจุลภาค 9 5 2" xfId="11583"/>
    <cellStyle name="เครื่องหมายจุลภาค 9 6" xfId="11584"/>
    <cellStyle name="เครื่องหมายจุลภาค 9 6 2" xfId="11585"/>
    <cellStyle name="เครื่องหมายจุลภาค 9 7" xfId="11586"/>
    <cellStyle name="เครื่องหมายจุลภาค 9 7 2" xfId="11587"/>
    <cellStyle name="เครื่องหมายจุลภาค 9 8" xfId="11588"/>
    <cellStyle name="เครื่องหมายจุลภาค 9 8 2" xfId="11589"/>
    <cellStyle name="เครื่องหมายจุลภาค 9 9" xfId="11590"/>
    <cellStyle name="เครื่องหมายจุลภาค 9 9 2" xfId="11591"/>
    <cellStyle name="เครื่องหมายจุลภาค_(เตรียม)งบประมาณ (ทำการ) ปี 2557" xfId="5005"/>
    <cellStyle name="เครื่องหมายจุลภาค_Book4 2" xfId="2"/>
    <cellStyle name="เครื่องหมายเปอร์เซ็นต์_รายงานโครงการ 100 ล้าน_47 ใหม่" xfId="5006"/>
    <cellStyle name="เครื่องหมายสกุลเงิน 2" xfId="11592"/>
    <cellStyle name="เครื่องหมายสกุลเงิน 2 2" xfId="11593"/>
    <cellStyle name="เครื่องหมายสกุลเงิน 2 2 2" xfId="11594"/>
    <cellStyle name="ชื่อเรื่อง 2" xfId="5007"/>
    <cellStyle name="ชื่อเรื่อง 2 2" xfId="11595"/>
    <cellStyle name="ชื่อเรื่อง 3" xfId="5008"/>
    <cellStyle name="ชื่อเรื่อง 3 2" xfId="11596"/>
    <cellStyle name="ชื่อเรื่อง 3 2 2" xfId="11597"/>
    <cellStyle name="ชื่อเรื่อง 3 2 3" xfId="11598"/>
    <cellStyle name="ชื่อเรื่อง 3 3" xfId="11599"/>
    <cellStyle name="ชื่อเรื่อง 3 4" xfId="11600"/>
    <cellStyle name="ชื่อเรื่อง 4" xfId="5009"/>
    <cellStyle name="ชื่อเรื่อง 4 2" xfId="11601"/>
    <cellStyle name="ชื่อเรื่อง 4 3" xfId="11602"/>
    <cellStyle name="ชื่อเรื่อง 5" xfId="5010"/>
    <cellStyle name="ชื่อเรื่อง 6" xfId="5011"/>
    <cellStyle name="ชื่อเรื่อง 7" xfId="5012"/>
    <cellStyle name="ชื่อเรื่อง 8" xfId="5013"/>
    <cellStyle name="ชื่อเรื่อง 9" xfId="5014"/>
    <cellStyle name="เชื่อมโยงหลายมิติ_งบปี 54-ปปข.9 - 25สค52" xfId="5015"/>
    <cellStyle name="เซลล์ตรวจสอบ 10" xfId="5016"/>
    <cellStyle name="เซลล์ตรวจสอบ 11" xfId="5017"/>
    <cellStyle name="เซลล์ตรวจสอบ 12" xfId="5018"/>
    <cellStyle name="เซลล์ตรวจสอบ 13" xfId="5019"/>
    <cellStyle name="เซลล์ตรวจสอบ 14" xfId="5020"/>
    <cellStyle name="เซลล์ตรวจสอบ 15" xfId="5021"/>
    <cellStyle name="เซลล์ตรวจสอบ 16" xfId="5022"/>
    <cellStyle name="เซลล์ตรวจสอบ 17" xfId="5023"/>
    <cellStyle name="เซลล์ตรวจสอบ 18" xfId="5024"/>
    <cellStyle name="เซลล์ตรวจสอบ 19" xfId="5025"/>
    <cellStyle name="เซลล์ตรวจสอบ 2" xfId="5026"/>
    <cellStyle name="เซลล์ตรวจสอบ 2 2" xfId="11603"/>
    <cellStyle name="เซลล์ตรวจสอบ 2 3" xfId="11604"/>
    <cellStyle name="เซลล์ตรวจสอบ 2 3 2" xfId="11605"/>
    <cellStyle name="เซลล์ตรวจสอบ 20" xfId="5027"/>
    <cellStyle name="เซลล์ตรวจสอบ 21" xfId="5028"/>
    <cellStyle name="เซลล์ตรวจสอบ 22" xfId="5029"/>
    <cellStyle name="เซลล์ตรวจสอบ 23" xfId="5030"/>
    <cellStyle name="เซลล์ตรวจสอบ 24" xfId="5031"/>
    <cellStyle name="เซลล์ตรวจสอบ 25" xfId="5032"/>
    <cellStyle name="เซลล์ตรวจสอบ 26" xfId="5033"/>
    <cellStyle name="เซลล์ตรวจสอบ 27" xfId="5034"/>
    <cellStyle name="เซลล์ตรวจสอบ 28" xfId="5035"/>
    <cellStyle name="เซลล์ตรวจสอบ 29" xfId="5036"/>
    <cellStyle name="เซลล์ตรวจสอบ 3" xfId="5037"/>
    <cellStyle name="เซลล์ตรวจสอบ 3 2" xfId="11606"/>
    <cellStyle name="เซลล์ตรวจสอบ 3 2 2" xfId="11607"/>
    <cellStyle name="เซลล์ตรวจสอบ 3 2 3" xfId="11608"/>
    <cellStyle name="เซลล์ตรวจสอบ 30" xfId="5038"/>
    <cellStyle name="เซลล์ตรวจสอบ 4" xfId="5039"/>
    <cellStyle name="เซลล์ตรวจสอบ 4 2" xfId="11609"/>
    <cellStyle name="เซลล์ตรวจสอบ 5" xfId="5040"/>
    <cellStyle name="เซลล์ตรวจสอบ 6" xfId="5041"/>
    <cellStyle name="เซลล์ตรวจสอบ 7" xfId="5042"/>
    <cellStyle name="เซลล์ตรวจสอบ 8" xfId="5043"/>
    <cellStyle name="เซลล์ตรวจสอบ 9" xfId="5044"/>
    <cellStyle name="เซลล์ที่มีการเชื่อมโยง 10" xfId="5045"/>
    <cellStyle name="เซลล์ที่มีการเชื่อมโยง 11" xfId="5046"/>
    <cellStyle name="เซลล์ที่มีการเชื่อมโยง 12" xfId="5047"/>
    <cellStyle name="เซลล์ที่มีการเชื่อมโยง 13" xfId="5048"/>
    <cellStyle name="เซลล์ที่มีการเชื่อมโยง 14" xfId="5049"/>
    <cellStyle name="เซลล์ที่มีการเชื่อมโยง 15" xfId="5050"/>
    <cellStyle name="เซลล์ที่มีการเชื่อมโยง 16" xfId="5051"/>
    <cellStyle name="เซลล์ที่มีการเชื่อมโยง 17" xfId="5052"/>
    <cellStyle name="เซลล์ที่มีการเชื่อมโยง 18" xfId="5053"/>
    <cellStyle name="เซลล์ที่มีการเชื่อมโยง 19" xfId="5054"/>
    <cellStyle name="เซลล์ที่มีการเชื่อมโยง 2" xfId="5055"/>
    <cellStyle name="เซลล์ที่มีการเชื่อมโยง 2 2" xfId="11610"/>
    <cellStyle name="เซลล์ที่มีการเชื่อมโยง 20" xfId="5056"/>
    <cellStyle name="เซลล์ที่มีการเชื่อมโยง 21" xfId="5057"/>
    <cellStyle name="เซลล์ที่มีการเชื่อมโยง 22" xfId="5058"/>
    <cellStyle name="เซลล์ที่มีการเชื่อมโยง 23" xfId="5059"/>
    <cellStyle name="เซลล์ที่มีการเชื่อมโยง 24" xfId="5060"/>
    <cellStyle name="เซลล์ที่มีการเชื่อมโยง 25" xfId="5061"/>
    <cellStyle name="เซลล์ที่มีการเชื่อมโยง 26" xfId="5062"/>
    <cellStyle name="เซลล์ที่มีการเชื่อมโยง 27" xfId="5063"/>
    <cellStyle name="เซลล์ที่มีการเชื่อมโยง 28" xfId="5064"/>
    <cellStyle name="เซลล์ที่มีการเชื่อมโยง 29" xfId="5065"/>
    <cellStyle name="เซลล์ที่มีการเชื่อมโยง 3" xfId="5066"/>
    <cellStyle name="เซลล์ที่มีการเชื่อมโยง 3 2" xfId="11611"/>
    <cellStyle name="เซลล์ที่มีการเชื่อมโยง 3 2 2" xfId="11612"/>
    <cellStyle name="เซลล์ที่มีการเชื่อมโยง 3 2 3" xfId="11613"/>
    <cellStyle name="เซลล์ที่มีการเชื่อมโยง 3 3" xfId="11614"/>
    <cellStyle name="เซลล์ที่มีการเชื่อมโยง 3 4" xfId="11615"/>
    <cellStyle name="เซลล์ที่มีการเชื่อมโยง 30" xfId="5067"/>
    <cellStyle name="เซลล์ที่มีการเชื่อมโยง 4" xfId="5068"/>
    <cellStyle name="เซลล์ที่มีการเชื่อมโยง 5" xfId="5069"/>
    <cellStyle name="เซลล์ที่มีการเชื่อมโยง 6" xfId="5070"/>
    <cellStyle name="เซลล์ที่มีการเชื่อมโยง 7" xfId="5071"/>
    <cellStyle name="เซลล์ที่มีการเชื่อมโยง 8" xfId="5072"/>
    <cellStyle name="เซลล์ที่มีการเชื่อมโยง 9" xfId="5073"/>
    <cellStyle name="เซลล์ที่มีลิงก์" xfId="5074"/>
    <cellStyle name="ดี 10" xfId="5075"/>
    <cellStyle name="ดี 11" xfId="5076"/>
    <cellStyle name="ดี 12" xfId="5077"/>
    <cellStyle name="ดี 13" xfId="5078"/>
    <cellStyle name="ดี 14" xfId="5079"/>
    <cellStyle name="ดี 15" xfId="5080"/>
    <cellStyle name="ดี 16" xfId="5081"/>
    <cellStyle name="ดี 17" xfId="5082"/>
    <cellStyle name="ดี 18" xfId="5083"/>
    <cellStyle name="ดี 19" xfId="5084"/>
    <cellStyle name="ดี 2" xfId="5085"/>
    <cellStyle name="ดี 2 2" xfId="11616"/>
    <cellStyle name="ดี 2 3" xfId="11617"/>
    <cellStyle name="ดี 2 3 2" xfId="11618"/>
    <cellStyle name="ดี 20" xfId="5086"/>
    <cellStyle name="ดี 21" xfId="5087"/>
    <cellStyle name="ดี 22" xfId="5088"/>
    <cellStyle name="ดี 23" xfId="5089"/>
    <cellStyle name="ดี 24" xfId="5090"/>
    <cellStyle name="ดี 25" xfId="5091"/>
    <cellStyle name="ดี 26" xfId="5092"/>
    <cellStyle name="ดี 27" xfId="5093"/>
    <cellStyle name="ดี 28" xfId="5094"/>
    <cellStyle name="ดี 29" xfId="5095"/>
    <cellStyle name="ดี 3" xfId="5096"/>
    <cellStyle name="ดี 3 2" xfId="11619"/>
    <cellStyle name="ดี 3 2 2" xfId="11620"/>
    <cellStyle name="ดี 3 2 3" xfId="11621"/>
    <cellStyle name="ดี 30" xfId="5097"/>
    <cellStyle name="ดี 4" xfId="5098"/>
    <cellStyle name="ดี 4 2" xfId="11622"/>
    <cellStyle name="ดี 4 3" xfId="11623"/>
    <cellStyle name="ดี 5" xfId="5099"/>
    <cellStyle name="ดี 6" xfId="5100"/>
    <cellStyle name="ดี 7" xfId="5101"/>
    <cellStyle name="ดี 8" xfId="5102"/>
    <cellStyle name="ดี 9" xfId="5103"/>
    <cellStyle name="น้บะภฒ_95" xfId="5104"/>
    <cellStyle name="ปกติ 10" xfId="5105"/>
    <cellStyle name="ปกติ 10 2" xfId="11624"/>
    <cellStyle name="ปกติ 10 2 2" xfId="11625"/>
    <cellStyle name="ปกติ 10 3" xfId="11626"/>
    <cellStyle name="ปกติ 10 4" xfId="11627"/>
    <cellStyle name="ปกติ 10 5" xfId="11628"/>
    <cellStyle name="ปกติ 10_รายได้" xfId="11629"/>
    <cellStyle name="ปกติ 11" xfId="5106"/>
    <cellStyle name="ปกติ 11 10" xfId="11630"/>
    <cellStyle name="ปกติ 11 10 2" xfId="11631"/>
    <cellStyle name="ปกติ 11 11" xfId="11632"/>
    <cellStyle name="ปกติ 11 11 2" xfId="11633"/>
    <cellStyle name="ปกติ 11 12" xfId="11634"/>
    <cellStyle name="ปกติ 11 12 2" xfId="11635"/>
    <cellStyle name="ปกติ 11 13" xfId="11636"/>
    <cellStyle name="ปกติ 11 13 2" xfId="11637"/>
    <cellStyle name="ปกติ 11 14" xfId="11638"/>
    <cellStyle name="ปกติ 11 14 2" xfId="11639"/>
    <cellStyle name="ปกติ 11 15" xfId="11640"/>
    <cellStyle name="ปกติ 11 15 2" xfId="11641"/>
    <cellStyle name="ปกติ 11 16" xfId="11642"/>
    <cellStyle name="ปกติ 11 16 2" xfId="11643"/>
    <cellStyle name="ปกติ 11 17" xfId="11644"/>
    <cellStyle name="ปกติ 11 17 2" xfId="11645"/>
    <cellStyle name="ปกติ 11 18" xfId="11646"/>
    <cellStyle name="ปกติ 11 18 2" xfId="11647"/>
    <cellStyle name="ปกติ 11 19" xfId="11648"/>
    <cellStyle name="ปกติ 11 19 2" xfId="11649"/>
    <cellStyle name="ปกติ 11 2" xfId="5107"/>
    <cellStyle name="ปกติ 11 2 10" xfId="11650"/>
    <cellStyle name="ปกติ 11 2 2" xfId="11651"/>
    <cellStyle name="ปกติ 11 2 2 2" xfId="11652"/>
    <cellStyle name="ปกติ 11 2 3" xfId="11653"/>
    <cellStyle name="ปกติ 11 2 3 2" xfId="11654"/>
    <cellStyle name="ปกติ 11 2 4" xfId="11655"/>
    <cellStyle name="ปกติ 11 2 4 2" xfId="11656"/>
    <cellStyle name="ปกติ 11 2 5" xfId="11657"/>
    <cellStyle name="ปกติ 11 2 5 2" xfId="11658"/>
    <cellStyle name="ปกติ 11 2 6" xfId="11659"/>
    <cellStyle name="ปกติ 11 2 6 2" xfId="11660"/>
    <cellStyle name="ปกติ 11 2 7" xfId="11661"/>
    <cellStyle name="ปกติ 11 2 7 2" xfId="11662"/>
    <cellStyle name="ปกติ 11 2 8" xfId="11663"/>
    <cellStyle name="ปกติ 11 2 9" xfId="11664"/>
    <cellStyle name="ปกติ 11 2_รายได้" xfId="11665"/>
    <cellStyle name="ปกติ 11 20" xfId="11666"/>
    <cellStyle name="ปกติ 11 20 2" xfId="11667"/>
    <cellStyle name="ปกติ 11 21" xfId="11668"/>
    <cellStyle name="ปกติ 11 21 2" xfId="11669"/>
    <cellStyle name="ปกติ 11 22" xfId="11670"/>
    <cellStyle name="ปกติ 11 22 2" xfId="11671"/>
    <cellStyle name="ปกติ 11 23" xfId="11672"/>
    <cellStyle name="ปกติ 11 23 2" xfId="11673"/>
    <cellStyle name="ปกติ 11 24" xfId="11674"/>
    <cellStyle name="ปกติ 11 24 2" xfId="11675"/>
    <cellStyle name="ปกติ 11 25" xfId="11676"/>
    <cellStyle name="ปกติ 11 25 2" xfId="11677"/>
    <cellStyle name="ปกติ 11 26" xfId="11678"/>
    <cellStyle name="ปกติ 11 26 2" xfId="11679"/>
    <cellStyle name="ปกติ 11 27" xfId="11680"/>
    <cellStyle name="ปกติ 11 27 2" xfId="11681"/>
    <cellStyle name="ปกติ 11 28" xfId="11682"/>
    <cellStyle name="ปกติ 11 28 2" xfId="11683"/>
    <cellStyle name="ปกติ 11 29" xfId="11684"/>
    <cellStyle name="ปกติ 11 29 2" xfId="11685"/>
    <cellStyle name="ปกติ 11 3" xfId="5108"/>
    <cellStyle name="ปกติ 11 3 2" xfId="11686"/>
    <cellStyle name="ปกติ 11 3 2 2" xfId="11687"/>
    <cellStyle name="ปกติ 11 3 3" xfId="11688"/>
    <cellStyle name="ปกติ 11 3 3 2" xfId="11689"/>
    <cellStyle name="ปกติ 11 3 4" xfId="11690"/>
    <cellStyle name="ปกติ 11 3 4 2" xfId="11691"/>
    <cellStyle name="ปกติ 11 3 5" xfId="11692"/>
    <cellStyle name="ปกติ 11 3 5 2" xfId="11693"/>
    <cellStyle name="ปกติ 11 3 6" xfId="11694"/>
    <cellStyle name="ปกติ 11 3 6 2" xfId="11695"/>
    <cellStyle name="ปกติ 11 3 7" xfId="11696"/>
    <cellStyle name="ปกติ 11 3 7 2" xfId="11697"/>
    <cellStyle name="ปกติ 11 3 8" xfId="11698"/>
    <cellStyle name="ปกติ 11 30" xfId="11699"/>
    <cellStyle name="ปกติ 11 30 2" xfId="11700"/>
    <cellStyle name="ปกติ 11 31" xfId="11701"/>
    <cellStyle name="ปกติ 11 32" xfId="11702"/>
    <cellStyle name="ปกติ 11 33" xfId="11703"/>
    <cellStyle name="ปกติ 11 34" xfId="11704"/>
    <cellStyle name="ปกติ 11 4" xfId="5109"/>
    <cellStyle name="ปกติ 11 4 2" xfId="11705"/>
    <cellStyle name="ปกติ 11 4 2 2" xfId="11706"/>
    <cellStyle name="ปกติ 11 4 3" xfId="11707"/>
    <cellStyle name="ปกติ 11 4 3 2" xfId="11708"/>
    <cellStyle name="ปกติ 11 4 4" xfId="11709"/>
    <cellStyle name="ปกติ 11 4 4 2" xfId="11710"/>
    <cellStyle name="ปกติ 11 4 5" xfId="11711"/>
    <cellStyle name="ปกติ 11 4 5 2" xfId="11712"/>
    <cellStyle name="ปกติ 11 4 6" xfId="11713"/>
    <cellStyle name="ปกติ 11 4 6 2" xfId="11714"/>
    <cellStyle name="ปกติ 11 4 7" xfId="11715"/>
    <cellStyle name="ปกติ 11 4 7 2" xfId="11716"/>
    <cellStyle name="ปกติ 11 4 8" xfId="11717"/>
    <cellStyle name="ปกติ 11 5" xfId="11718"/>
    <cellStyle name="ปกติ 11 5 2" xfId="11719"/>
    <cellStyle name="ปกติ 11 5 2 2" xfId="11720"/>
    <cellStyle name="ปกติ 11 5 3" xfId="11721"/>
    <cellStyle name="ปกติ 11 5 3 2" xfId="11722"/>
    <cellStyle name="ปกติ 11 5 4" xfId="11723"/>
    <cellStyle name="ปกติ 11 5 4 2" xfId="11724"/>
    <cellStyle name="ปกติ 11 5 5" xfId="11725"/>
    <cellStyle name="ปกติ 11 5 5 2" xfId="11726"/>
    <cellStyle name="ปกติ 11 5 6" xfId="11727"/>
    <cellStyle name="ปกติ 11 5 6 2" xfId="11728"/>
    <cellStyle name="ปกติ 11 5 7" xfId="11729"/>
    <cellStyle name="ปกติ 11 5 7 2" xfId="11730"/>
    <cellStyle name="ปกติ 11 5 8" xfId="11731"/>
    <cellStyle name="ปกติ 11 6" xfId="11732"/>
    <cellStyle name="ปกติ 11 6 2" xfId="11733"/>
    <cellStyle name="ปกติ 11 6 2 2" xfId="11734"/>
    <cellStyle name="ปกติ 11 6 3" xfId="11735"/>
    <cellStyle name="ปกติ 11 6 3 2" xfId="11736"/>
    <cellStyle name="ปกติ 11 6 4" xfId="11737"/>
    <cellStyle name="ปกติ 11 6 4 2" xfId="11738"/>
    <cellStyle name="ปกติ 11 6 5" xfId="11739"/>
    <cellStyle name="ปกติ 11 6 5 2" xfId="11740"/>
    <cellStyle name="ปกติ 11 6 6" xfId="11741"/>
    <cellStyle name="ปกติ 11 6 6 2" xfId="11742"/>
    <cellStyle name="ปกติ 11 6 7" xfId="11743"/>
    <cellStyle name="ปกติ 11 6 7 2" xfId="11744"/>
    <cellStyle name="ปกติ 11 6 8" xfId="11745"/>
    <cellStyle name="ปกติ 11 7" xfId="11746"/>
    <cellStyle name="ปกติ 11 7 2" xfId="11747"/>
    <cellStyle name="ปกติ 11 7 2 2" xfId="11748"/>
    <cellStyle name="ปกติ 11 7 3" xfId="11749"/>
    <cellStyle name="ปกติ 11 7 3 2" xfId="11750"/>
    <cellStyle name="ปกติ 11 7 4" xfId="11751"/>
    <cellStyle name="ปกติ 11 7 4 2" xfId="11752"/>
    <cellStyle name="ปกติ 11 7 5" xfId="11753"/>
    <cellStyle name="ปกติ 11 7 5 2" xfId="11754"/>
    <cellStyle name="ปกติ 11 7 6" xfId="11755"/>
    <cellStyle name="ปกติ 11 7 6 2" xfId="11756"/>
    <cellStyle name="ปกติ 11 7 7" xfId="11757"/>
    <cellStyle name="ปกติ 11 7 7 2" xfId="11758"/>
    <cellStyle name="ปกติ 11 7 8" xfId="11759"/>
    <cellStyle name="ปกติ 11 8" xfId="11760"/>
    <cellStyle name="ปกติ 11 8 2" xfId="11761"/>
    <cellStyle name="ปกติ 11 8 2 2" xfId="11762"/>
    <cellStyle name="ปกติ 11 8 3" xfId="11763"/>
    <cellStyle name="ปกติ 11 8 3 2" xfId="11764"/>
    <cellStyle name="ปกติ 11 8 4" xfId="11765"/>
    <cellStyle name="ปกติ 11 8 4 2" xfId="11766"/>
    <cellStyle name="ปกติ 11 8 5" xfId="11767"/>
    <cellStyle name="ปกติ 11 8 5 2" xfId="11768"/>
    <cellStyle name="ปกติ 11 8 6" xfId="11769"/>
    <cellStyle name="ปกติ 11 8 6 2" xfId="11770"/>
    <cellStyle name="ปกติ 11 8 7" xfId="11771"/>
    <cellStyle name="ปกติ 11 8 7 2" xfId="11772"/>
    <cellStyle name="ปกติ 11 8 8" xfId="11773"/>
    <cellStyle name="ปกติ 11 9" xfId="11774"/>
    <cellStyle name="ปกติ 11 9 2" xfId="11775"/>
    <cellStyle name="ปกติ 12" xfId="5110"/>
    <cellStyle name="ปกติ 12 10" xfId="11776"/>
    <cellStyle name="ปกติ 12 10 2" xfId="11777"/>
    <cellStyle name="ปกติ 12 11" xfId="11778"/>
    <cellStyle name="ปกติ 12 11 2" xfId="11779"/>
    <cellStyle name="ปกติ 12 12" xfId="11780"/>
    <cellStyle name="ปกติ 12 12 2" xfId="11781"/>
    <cellStyle name="ปกติ 12 13" xfId="11782"/>
    <cellStyle name="ปกติ 12 13 2" xfId="11783"/>
    <cellStyle name="ปกติ 12 14" xfId="11784"/>
    <cellStyle name="ปกติ 12 14 2" xfId="11785"/>
    <cellStyle name="ปกติ 12 15" xfId="11786"/>
    <cellStyle name="ปกติ 12 15 2" xfId="11787"/>
    <cellStyle name="ปกติ 12 16" xfId="11788"/>
    <cellStyle name="ปกติ 12 16 2" xfId="11789"/>
    <cellStyle name="ปกติ 12 17" xfId="11790"/>
    <cellStyle name="ปกติ 12 17 2" xfId="11791"/>
    <cellStyle name="ปกติ 12 18" xfId="11792"/>
    <cellStyle name="ปกติ 12 19" xfId="11793"/>
    <cellStyle name="ปกติ 12 2" xfId="5111"/>
    <cellStyle name="ปกติ 12 2 2" xfId="11794"/>
    <cellStyle name="ปกติ 12 2 2 2" xfId="11795"/>
    <cellStyle name="ปกติ 12 2 3" xfId="11796"/>
    <cellStyle name="ปกติ 12 3" xfId="5112"/>
    <cellStyle name="ปกติ 12 3 2" xfId="11797"/>
    <cellStyle name="ปกติ 12 3 3" xfId="11798"/>
    <cellStyle name="ปกติ 12 4" xfId="5113"/>
    <cellStyle name="ปกติ 12 4 2" xfId="11799"/>
    <cellStyle name="ปกติ 12 5" xfId="11800"/>
    <cellStyle name="ปกติ 12 5 2" xfId="11801"/>
    <cellStyle name="ปกติ 12 6" xfId="11802"/>
    <cellStyle name="ปกติ 12 6 2" xfId="11803"/>
    <cellStyle name="ปกติ 12 7" xfId="11804"/>
    <cellStyle name="ปกติ 12 7 2" xfId="11805"/>
    <cellStyle name="ปกติ 12 8" xfId="11806"/>
    <cellStyle name="ปกติ 12 8 2" xfId="11807"/>
    <cellStyle name="ปกติ 12 9" xfId="11808"/>
    <cellStyle name="ปกติ 12 9 2" xfId="11809"/>
    <cellStyle name="ปกติ 13" xfId="5114"/>
    <cellStyle name="ปกติ 13 2" xfId="11810"/>
    <cellStyle name="ปกติ 13 3" xfId="11811"/>
    <cellStyle name="ปกติ 13 4" xfId="11812"/>
    <cellStyle name="ปกติ 14" xfId="5115"/>
    <cellStyle name="ปกติ 14 2" xfId="11813"/>
    <cellStyle name="ปกติ 14 2 2" xfId="11814"/>
    <cellStyle name="ปกติ 14 3" xfId="11815"/>
    <cellStyle name="ปกติ 14 4" xfId="11816"/>
    <cellStyle name="ปกติ 14_รายได้" xfId="11817"/>
    <cellStyle name="ปกติ 15" xfId="5116"/>
    <cellStyle name="ปกติ 15 10" xfId="11818"/>
    <cellStyle name="ปกติ 15 10 2" xfId="11819"/>
    <cellStyle name="ปกติ 15 11" xfId="11820"/>
    <cellStyle name="ปกติ 15 11 2" xfId="11821"/>
    <cellStyle name="ปกติ 15 12" xfId="11822"/>
    <cellStyle name="ปกติ 15 12 2" xfId="11823"/>
    <cellStyle name="ปกติ 15 13" xfId="11824"/>
    <cellStyle name="ปกติ 15 13 2" xfId="11825"/>
    <cellStyle name="ปกติ 15 14" xfId="11826"/>
    <cellStyle name="ปกติ 15 14 2" xfId="11827"/>
    <cellStyle name="ปกติ 15 15" xfId="11828"/>
    <cellStyle name="ปกติ 15 15 2" xfId="11829"/>
    <cellStyle name="ปกติ 15 16" xfId="11830"/>
    <cellStyle name="ปกติ 15 16 2" xfId="11831"/>
    <cellStyle name="ปกติ 15 2" xfId="11832"/>
    <cellStyle name="ปกติ 15 2 2" xfId="11833"/>
    <cellStyle name="ปกติ 15 3" xfId="11834"/>
    <cellStyle name="ปกติ 15 3 2" xfId="11835"/>
    <cellStyle name="ปกติ 15 4" xfId="11836"/>
    <cellStyle name="ปกติ 15 4 2" xfId="11837"/>
    <cellStyle name="ปกติ 15 5" xfId="11838"/>
    <cellStyle name="ปกติ 15 5 2" xfId="11839"/>
    <cellStyle name="ปกติ 15 6" xfId="11840"/>
    <cellStyle name="ปกติ 15 6 2" xfId="11841"/>
    <cellStyle name="ปกติ 15 7" xfId="11842"/>
    <cellStyle name="ปกติ 15 7 2" xfId="11843"/>
    <cellStyle name="ปกติ 15 8" xfId="11844"/>
    <cellStyle name="ปกติ 15 8 2" xfId="11845"/>
    <cellStyle name="ปกติ 15 9" xfId="11846"/>
    <cellStyle name="ปกติ 15 9 2" xfId="11847"/>
    <cellStyle name="ปกติ 16" xfId="5117"/>
    <cellStyle name="ปกติ 16 10" xfId="11848"/>
    <cellStyle name="ปกติ 16 10 2" xfId="11849"/>
    <cellStyle name="ปกติ 16 11" xfId="11850"/>
    <cellStyle name="ปกติ 16 11 2" xfId="11851"/>
    <cellStyle name="ปกติ 16 12" xfId="11852"/>
    <cellStyle name="ปกติ 16 12 2" xfId="11853"/>
    <cellStyle name="ปกติ 16 13" xfId="11854"/>
    <cellStyle name="ปกติ 16 13 2" xfId="11855"/>
    <cellStyle name="ปกติ 16 14" xfId="11856"/>
    <cellStyle name="ปกติ 16 14 2" xfId="11857"/>
    <cellStyle name="ปกติ 16 15" xfId="11858"/>
    <cellStyle name="ปกติ 16 15 2" xfId="11859"/>
    <cellStyle name="ปกติ 16 16" xfId="11860"/>
    <cellStyle name="ปกติ 16 16 2" xfId="11861"/>
    <cellStyle name="ปกติ 16 2" xfId="11862"/>
    <cellStyle name="ปกติ 16 2 2" xfId="11863"/>
    <cellStyle name="ปกติ 16 3" xfId="11864"/>
    <cellStyle name="ปกติ 16 3 2" xfId="11865"/>
    <cellStyle name="ปกติ 16 4" xfId="11866"/>
    <cellStyle name="ปกติ 16 4 2" xfId="11867"/>
    <cellStyle name="ปกติ 16 5" xfId="11868"/>
    <cellStyle name="ปกติ 16 5 2" xfId="11869"/>
    <cellStyle name="ปกติ 16 6" xfId="11870"/>
    <cellStyle name="ปกติ 16 6 2" xfId="11871"/>
    <cellStyle name="ปกติ 16 7" xfId="11872"/>
    <cellStyle name="ปกติ 16 7 2" xfId="11873"/>
    <cellStyle name="ปกติ 16 8" xfId="11874"/>
    <cellStyle name="ปกติ 16 8 2" xfId="11875"/>
    <cellStyle name="ปกติ 16 9" xfId="11876"/>
    <cellStyle name="ปกติ 16 9 2" xfId="11877"/>
    <cellStyle name="ปกติ 17" xfId="5118"/>
    <cellStyle name="ปกติ 18" xfId="5119"/>
    <cellStyle name="ปกติ 18 10" xfId="11878"/>
    <cellStyle name="ปกติ 18 10 2" xfId="11879"/>
    <cellStyle name="ปกติ 18 11" xfId="11880"/>
    <cellStyle name="ปกติ 18 11 2" xfId="11881"/>
    <cellStyle name="ปกติ 18 12" xfId="11882"/>
    <cellStyle name="ปกติ 18 12 2" xfId="11883"/>
    <cellStyle name="ปกติ 18 13" xfId="11884"/>
    <cellStyle name="ปกติ 18 13 2" xfId="11885"/>
    <cellStyle name="ปกติ 18 14" xfId="11886"/>
    <cellStyle name="ปกติ 18 14 2" xfId="11887"/>
    <cellStyle name="ปกติ 18 15" xfId="11888"/>
    <cellStyle name="ปกติ 18 15 2" xfId="11889"/>
    <cellStyle name="ปกติ 18 16" xfId="11890"/>
    <cellStyle name="ปกติ 18 16 2" xfId="11891"/>
    <cellStyle name="ปกติ 18 2" xfId="11892"/>
    <cellStyle name="ปกติ 18 2 2" xfId="11893"/>
    <cellStyle name="ปกติ 18 2 2 2" xfId="11894"/>
    <cellStyle name="ปกติ 18 2 3" xfId="11895"/>
    <cellStyle name="ปกติ 18 2 3 2" xfId="11896"/>
    <cellStyle name="ปกติ 18 2 4" xfId="11897"/>
    <cellStyle name="ปกติ 18 2 4 2" xfId="11898"/>
    <cellStyle name="ปกติ 18 2 5" xfId="11899"/>
    <cellStyle name="ปกติ 18 2 5 2" xfId="11900"/>
    <cellStyle name="ปกติ 18 2 6" xfId="11901"/>
    <cellStyle name="ปกติ 18 2 6 2" xfId="11902"/>
    <cellStyle name="ปกติ 18 2 7" xfId="11903"/>
    <cellStyle name="ปกติ 18 2 7 2" xfId="11904"/>
    <cellStyle name="ปกติ 18 2 8" xfId="11905"/>
    <cellStyle name="ปกติ 18 3" xfId="11906"/>
    <cellStyle name="ปกติ 18 3 2" xfId="11907"/>
    <cellStyle name="ปกติ 18 3 2 2" xfId="11908"/>
    <cellStyle name="ปกติ 18 3 3" xfId="11909"/>
    <cellStyle name="ปกติ 18 3 3 2" xfId="11910"/>
    <cellStyle name="ปกติ 18 3 4" xfId="11911"/>
    <cellStyle name="ปกติ 18 3 4 2" xfId="11912"/>
    <cellStyle name="ปกติ 18 3 5" xfId="11913"/>
    <cellStyle name="ปกติ 18 3 5 2" xfId="11914"/>
    <cellStyle name="ปกติ 18 3 6" xfId="11915"/>
    <cellStyle name="ปกติ 18 3 6 2" xfId="11916"/>
    <cellStyle name="ปกติ 18 3 7" xfId="11917"/>
    <cellStyle name="ปกติ 18 3 7 2" xfId="11918"/>
    <cellStyle name="ปกติ 18 3 8" xfId="11919"/>
    <cellStyle name="ปกติ 18 4" xfId="11920"/>
    <cellStyle name="ปกติ 18 4 2" xfId="11921"/>
    <cellStyle name="ปกติ 18 5" xfId="11922"/>
    <cellStyle name="ปกติ 18 5 2" xfId="11923"/>
    <cellStyle name="ปกติ 18 6" xfId="11924"/>
    <cellStyle name="ปกติ 18 6 2" xfId="11925"/>
    <cellStyle name="ปกติ 18 7" xfId="11926"/>
    <cellStyle name="ปกติ 18 7 2" xfId="11927"/>
    <cellStyle name="ปกติ 18 8" xfId="11928"/>
    <cellStyle name="ปกติ 18 8 2" xfId="11929"/>
    <cellStyle name="ปกติ 18 9" xfId="11930"/>
    <cellStyle name="ปกติ 18 9 2" xfId="11931"/>
    <cellStyle name="ปกติ 19" xfId="5120"/>
    <cellStyle name="ปกติ 19 10" xfId="11932"/>
    <cellStyle name="ปกติ 19 10 2" xfId="11933"/>
    <cellStyle name="ปกติ 19 11" xfId="11934"/>
    <cellStyle name="ปกติ 19 11 2" xfId="11935"/>
    <cellStyle name="ปกติ 19 12" xfId="11936"/>
    <cellStyle name="ปกติ 19 12 2" xfId="11937"/>
    <cellStyle name="ปกติ 19 13" xfId="11938"/>
    <cellStyle name="ปกติ 19 13 2" xfId="11939"/>
    <cellStyle name="ปกติ 19 14" xfId="11940"/>
    <cellStyle name="ปกติ 19 14 2" xfId="11941"/>
    <cellStyle name="ปกติ 19 2" xfId="11942"/>
    <cellStyle name="ปกติ 19 2 2" xfId="11943"/>
    <cellStyle name="ปกติ 19 3" xfId="11944"/>
    <cellStyle name="ปกติ 19 3 2" xfId="11945"/>
    <cellStyle name="ปกติ 19 4" xfId="11946"/>
    <cellStyle name="ปกติ 19 4 2" xfId="11947"/>
    <cellStyle name="ปกติ 19 5" xfId="11948"/>
    <cellStyle name="ปกติ 19 5 2" xfId="11949"/>
    <cellStyle name="ปกติ 19 6" xfId="11950"/>
    <cellStyle name="ปกติ 19 6 2" xfId="11951"/>
    <cellStyle name="ปกติ 19 7" xfId="11952"/>
    <cellStyle name="ปกติ 19 7 2" xfId="11953"/>
    <cellStyle name="ปกติ 19 8" xfId="11954"/>
    <cellStyle name="ปกติ 19 8 2" xfId="11955"/>
    <cellStyle name="ปกติ 19 9" xfId="11956"/>
    <cellStyle name="ปกติ 19 9 2" xfId="11957"/>
    <cellStyle name="ปกติ 2" xfId="5121"/>
    <cellStyle name="ปกติ 2 10" xfId="11958"/>
    <cellStyle name="ปกติ 2 10 2" xfId="11959"/>
    <cellStyle name="ปกติ 2 10 3" xfId="11960"/>
    <cellStyle name="ปกติ 2 11" xfId="11961"/>
    <cellStyle name="ปกติ 2 11 2" xfId="11962"/>
    <cellStyle name="ปกติ 2 11 3" xfId="11963"/>
    <cellStyle name="ปกติ 2 12" xfId="11964"/>
    <cellStyle name="ปกติ 2 12 2" xfId="11965"/>
    <cellStyle name="ปกติ 2 12 3" xfId="11966"/>
    <cellStyle name="ปกติ 2 13" xfId="11967"/>
    <cellStyle name="ปกติ 2 13 2" xfId="11968"/>
    <cellStyle name="ปกติ 2 13 3" xfId="11969"/>
    <cellStyle name="ปกติ 2 14" xfId="11970"/>
    <cellStyle name="ปกติ 2 14 2" xfId="11971"/>
    <cellStyle name="ปกติ 2 14 3" xfId="11972"/>
    <cellStyle name="ปกติ 2 15" xfId="11973"/>
    <cellStyle name="ปกติ 2 15 2" xfId="11974"/>
    <cellStyle name="ปกติ 2 16" xfId="11975"/>
    <cellStyle name="ปกติ 2 16 2" xfId="11976"/>
    <cellStyle name="ปกติ 2 17" xfId="11977"/>
    <cellStyle name="ปกติ 2 17 2" xfId="11978"/>
    <cellStyle name="ปกติ 2 18" xfId="11979"/>
    <cellStyle name="ปกติ 2 18 2" xfId="11980"/>
    <cellStyle name="ปกติ 2 19" xfId="11981"/>
    <cellStyle name="ปกติ 2 19 2" xfId="11982"/>
    <cellStyle name="ปกติ 2 2" xfId="5122"/>
    <cellStyle name="ปกติ 2 2 10" xfId="11983"/>
    <cellStyle name="ปกติ 2 2 2" xfId="5123"/>
    <cellStyle name="ปกติ 2 2 2 2" xfId="11984"/>
    <cellStyle name="ปกติ 2 2 2 2 2" xfId="11985"/>
    <cellStyle name="ปกติ 2 2 2 2 3" xfId="11986"/>
    <cellStyle name="ปกติ 2 2 2 3" xfId="11987"/>
    <cellStyle name="ปกติ 2 2 2 4" xfId="11988"/>
    <cellStyle name="ปกติ 2 2 3" xfId="11989"/>
    <cellStyle name="ปกติ 2 2 3 2" xfId="11990"/>
    <cellStyle name="ปกติ 2 2 3 3" xfId="11991"/>
    <cellStyle name="ปกติ 2 2 4" xfId="11992"/>
    <cellStyle name="ปกติ 2 2 4 2" xfId="11993"/>
    <cellStyle name="ปกติ 2 2 4 3" xfId="11994"/>
    <cellStyle name="ปกติ 2 2 5" xfId="11995"/>
    <cellStyle name="ปกติ 2 2 5 2" xfId="11996"/>
    <cellStyle name="ปกติ 2 2 5 3" xfId="11997"/>
    <cellStyle name="ปกติ 2 2 6" xfId="11998"/>
    <cellStyle name="ปกติ 2 2 6 2" xfId="11999"/>
    <cellStyle name="ปกติ 2 2 6 3" xfId="12000"/>
    <cellStyle name="ปกติ 2 2 7" xfId="12001"/>
    <cellStyle name="ปกติ 2 2 7 2" xfId="12002"/>
    <cellStyle name="ปกติ 2 2 7 3" xfId="12003"/>
    <cellStyle name="ปกติ 2 2 8" xfId="12004"/>
    <cellStyle name="ปกติ 2 2 9" xfId="12005"/>
    <cellStyle name="ปกติ 2 2_Xl0000052" xfId="12006"/>
    <cellStyle name="ปกติ 2 20" xfId="12007"/>
    <cellStyle name="ปกติ 2 20 2" xfId="12008"/>
    <cellStyle name="ปกติ 2 21" xfId="12009"/>
    <cellStyle name="ปกติ 2 21 2" xfId="12010"/>
    <cellStyle name="ปกติ 2 22" xfId="12011"/>
    <cellStyle name="ปกติ 2 22 2" xfId="12012"/>
    <cellStyle name="ปกติ 2 23" xfId="12013"/>
    <cellStyle name="ปกติ 2 23 2" xfId="12014"/>
    <cellStyle name="ปกติ 2 24" xfId="12015"/>
    <cellStyle name="ปกติ 2 24 2" xfId="12016"/>
    <cellStyle name="ปกติ 2 25" xfId="12017"/>
    <cellStyle name="ปกติ 2 26" xfId="12018"/>
    <cellStyle name="ปกติ 2 3" xfId="5124"/>
    <cellStyle name="ปกติ 2 3 2" xfId="5125"/>
    <cellStyle name="ปกติ 2 3 3" xfId="5126"/>
    <cellStyle name="ปกติ 2 4" xfId="5127"/>
    <cellStyle name="ปกติ 2 4 2" xfId="12019"/>
    <cellStyle name="ปกติ 2 4 3" xfId="12020"/>
    <cellStyle name="ปกติ 2 5" xfId="12021"/>
    <cellStyle name="ปกติ 2 5 2" xfId="12022"/>
    <cellStyle name="ปกติ 2 6" xfId="12023"/>
    <cellStyle name="ปกติ 2 6 2" xfId="12024"/>
    <cellStyle name="ปกติ 2 7" xfId="12025"/>
    <cellStyle name="ปกติ 2 7 2" xfId="12026"/>
    <cellStyle name="ปกติ 2 8" xfId="12027"/>
    <cellStyle name="ปกติ 2 8 2" xfId="12028"/>
    <cellStyle name="ปกติ 2 9" xfId="12029"/>
    <cellStyle name="ปกติ 2 9 2" xfId="12030"/>
    <cellStyle name="ปกติ 2 9 3" xfId="12031"/>
    <cellStyle name="ปกติ 2_data55" xfId="12032"/>
    <cellStyle name="ปกติ 20" xfId="5128"/>
    <cellStyle name="ปกติ 20 2" xfId="12033"/>
    <cellStyle name="ปกติ 21" xfId="5129"/>
    <cellStyle name="ปกติ 21 2" xfId="12034"/>
    <cellStyle name="ปกติ 22" xfId="5130"/>
    <cellStyle name="ปกติ 23" xfId="5131"/>
    <cellStyle name="ปกติ 23 10" xfId="12035"/>
    <cellStyle name="ปกติ 23 10 2" xfId="12036"/>
    <cellStyle name="ปกติ 23 2" xfId="12037"/>
    <cellStyle name="ปกติ 23 2 2" xfId="12038"/>
    <cellStyle name="ปกติ 23 3" xfId="12039"/>
    <cellStyle name="ปกติ 23 3 2" xfId="12040"/>
    <cellStyle name="ปกติ 23 4" xfId="12041"/>
    <cellStyle name="ปกติ 23 4 2" xfId="12042"/>
    <cellStyle name="ปกติ 23 5" xfId="12043"/>
    <cellStyle name="ปกติ 23 5 2" xfId="12044"/>
    <cellStyle name="ปกติ 23 6" xfId="12045"/>
    <cellStyle name="ปกติ 23 6 2" xfId="12046"/>
    <cellStyle name="ปกติ 23 7" xfId="12047"/>
    <cellStyle name="ปกติ 23 7 2" xfId="12048"/>
    <cellStyle name="ปกติ 23 8" xfId="12049"/>
    <cellStyle name="ปกติ 23 8 2" xfId="12050"/>
    <cellStyle name="ปกติ 23 9" xfId="12051"/>
    <cellStyle name="ปกติ 23 9 2" xfId="12052"/>
    <cellStyle name="ปกติ 24" xfId="5132"/>
    <cellStyle name="ปกติ 25" xfId="5133"/>
    <cellStyle name="ปกติ 26" xfId="5134"/>
    <cellStyle name="ปกติ 27" xfId="5135"/>
    <cellStyle name="ปกติ 3" xfId="5136"/>
    <cellStyle name="ปกติ 3 10" xfId="12053"/>
    <cellStyle name="ปกติ 3 10 2" xfId="12054"/>
    <cellStyle name="ปกติ 3 11" xfId="12055"/>
    <cellStyle name="ปกติ 3 11 2" xfId="12056"/>
    <cellStyle name="ปกติ 3 12" xfId="12057"/>
    <cellStyle name="ปกติ 3 12 2" xfId="12058"/>
    <cellStyle name="ปกติ 3 13" xfId="12059"/>
    <cellStyle name="ปกติ 3 13 2" xfId="12060"/>
    <cellStyle name="ปกติ 3 14" xfId="12061"/>
    <cellStyle name="ปกติ 3 14 2" xfId="12062"/>
    <cellStyle name="ปกติ 3 15" xfId="12063"/>
    <cellStyle name="ปกติ 3 15 2" xfId="12064"/>
    <cellStyle name="ปกติ 3 16" xfId="12065"/>
    <cellStyle name="ปกติ 3 16 2" xfId="12066"/>
    <cellStyle name="ปกติ 3 17" xfId="12067"/>
    <cellStyle name="ปกติ 3 17 2" xfId="12068"/>
    <cellStyle name="ปกติ 3 18" xfId="12069"/>
    <cellStyle name="ปกติ 3 18 2" xfId="12070"/>
    <cellStyle name="ปกติ 3 19" xfId="12071"/>
    <cellStyle name="ปกติ 3 19 2" xfId="12072"/>
    <cellStyle name="ปกติ 3 2" xfId="5137"/>
    <cellStyle name="ปกติ 3 2 2" xfId="12073"/>
    <cellStyle name="ปกติ 3 2 2 2" xfId="12074"/>
    <cellStyle name="ปกติ 3 2 2 2 2" xfId="12075"/>
    <cellStyle name="ปกติ 3 2 2 3" xfId="12076"/>
    <cellStyle name="ปกติ 3 2 3" xfId="12077"/>
    <cellStyle name="ปกติ 3 20" xfId="12078"/>
    <cellStyle name="ปกติ 3 20 2" xfId="12079"/>
    <cellStyle name="ปกติ 3 21" xfId="12080"/>
    <cellStyle name="ปกติ 3 21 2" xfId="12081"/>
    <cellStyle name="ปกติ 3 22" xfId="12082"/>
    <cellStyle name="ปกติ 3 22 2" xfId="12083"/>
    <cellStyle name="ปกติ 3 23" xfId="12084"/>
    <cellStyle name="ปกติ 3 23 2" xfId="12085"/>
    <cellStyle name="ปกติ 3 24" xfId="12086"/>
    <cellStyle name="ปกติ 3 3" xfId="5138"/>
    <cellStyle name="ปกติ 3 3 2" xfId="5139"/>
    <cellStyle name="ปกติ 3 3 3" xfId="12087"/>
    <cellStyle name="ปกติ 3 4" xfId="5140"/>
    <cellStyle name="ปกติ 3 4 2" xfId="12088"/>
    <cellStyle name="ปกติ 3 4 3" xfId="12089"/>
    <cellStyle name="ปกติ 3 5" xfId="12090"/>
    <cellStyle name="ปกติ 3 5 2" xfId="12091"/>
    <cellStyle name="ปกติ 3 6" xfId="12092"/>
    <cellStyle name="ปกติ 3 6 2" xfId="12093"/>
    <cellStyle name="ปกติ 3 7" xfId="12094"/>
    <cellStyle name="ปกติ 3 7 2" xfId="12095"/>
    <cellStyle name="ปกติ 3 8" xfId="12096"/>
    <cellStyle name="ปกติ 3 8 2" xfId="12097"/>
    <cellStyle name="ปกติ 3 9" xfId="12098"/>
    <cellStyle name="ปกติ 3 9 2" xfId="12099"/>
    <cellStyle name="ปกติ 3_Criterial_PWA9_2555" xfId="12100"/>
    <cellStyle name="ปกติ 31" xfId="5141"/>
    <cellStyle name="ปกติ 36 2" xfId="12101"/>
    <cellStyle name="ปกติ 36 2 2" xfId="12102"/>
    <cellStyle name="ปกติ 38 2" xfId="12103"/>
    <cellStyle name="ปกติ 38 2 2" xfId="12104"/>
    <cellStyle name="ปกติ 4" xfId="5142"/>
    <cellStyle name="ปกติ 4 10" xfId="12105"/>
    <cellStyle name="ปกติ 4 10 2" xfId="12106"/>
    <cellStyle name="ปกติ 4 11" xfId="12107"/>
    <cellStyle name="ปกติ 4 12" xfId="12108"/>
    <cellStyle name="ปกติ 4 2" xfId="5143"/>
    <cellStyle name="ปกติ 4 2 10" xfId="12109"/>
    <cellStyle name="ปกติ 4 2 2" xfId="12110"/>
    <cellStyle name="ปกติ 4 2 2 2" xfId="12111"/>
    <cellStyle name="ปกติ 4 2 2 2 2" xfId="12112"/>
    <cellStyle name="ปกติ 4 2 2 3" xfId="12113"/>
    <cellStyle name="ปกติ 4 2 3" xfId="12114"/>
    <cellStyle name="ปกติ 4 2 3 2" xfId="12115"/>
    <cellStyle name="ปกติ 4 2 4" xfId="12116"/>
    <cellStyle name="ปกติ 4 2 4 2" xfId="12117"/>
    <cellStyle name="ปกติ 4 2 5" xfId="12118"/>
    <cellStyle name="ปกติ 4 2 5 2" xfId="12119"/>
    <cellStyle name="ปกติ 4 2 6" xfId="12120"/>
    <cellStyle name="ปกติ 4 2 6 2" xfId="12121"/>
    <cellStyle name="ปกติ 4 2 7" xfId="12122"/>
    <cellStyle name="ปกติ 4 2 7 2" xfId="12123"/>
    <cellStyle name="ปกติ 4 2 8" xfId="12124"/>
    <cellStyle name="ปกติ 4 2 8 2" xfId="12125"/>
    <cellStyle name="ปกติ 4 2 9" xfId="12126"/>
    <cellStyle name="ปกติ 4 3" xfId="12127"/>
    <cellStyle name="ปกติ 4 3 2" xfId="12128"/>
    <cellStyle name="ปกติ 4 3 2 2" xfId="12129"/>
    <cellStyle name="ปกติ 4 3 3" xfId="12130"/>
    <cellStyle name="ปกติ 4 3 3 2" xfId="12131"/>
    <cellStyle name="ปกติ 4 3 4" xfId="12132"/>
    <cellStyle name="ปกติ 4 3 4 2" xfId="12133"/>
    <cellStyle name="ปกติ 4 3 5" xfId="12134"/>
    <cellStyle name="ปกติ 4 3 5 2" xfId="12135"/>
    <cellStyle name="ปกติ 4 3 6" xfId="12136"/>
    <cellStyle name="ปกติ 4 3 6 2" xfId="12137"/>
    <cellStyle name="ปกติ 4 3 7" xfId="12138"/>
    <cellStyle name="ปกติ 4 3 7 2" xfId="12139"/>
    <cellStyle name="ปกติ 4 3 8" xfId="12140"/>
    <cellStyle name="ปกติ 4 3 8 2" xfId="12141"/>
    <cellStyle name="ปกติ 4 3 9" xfId="12142"/>
    <cellStyle name="ปกติ 4 3 9 2" xfId="12143"/>
    <cellStyle name="ปกติ 4 4" xfId="12144"/>
    <cellStyle name="ปกติ 4 4 2" xfId="12145"/>
    <cellStyle name="ปกติ 4 4 2 2" xfId="12146"/>
    <cellStyle name="ปกติ 4 4 3" xfId="12147"/>
    <cellStyle name="ปกติ 4 4 3 2" xfId="12148"/>
    <cellStyle name="ปกติ 4 4 4" xfId="12149"/>
    <cellStyle name="ปกติ 4 4 4 2" xfId="12150"/>
    <cellStyle name="ปกติ 4 4 5" xfId="12151"/>
    <cellStyle name="ปกติ 4 4 5 2" xfId="12152"/>
    <cellStyle name="ปกติ 4 4 6" xfId="12153"/>
    <cellStyle name="ปกติ 4 4 6 2" xfId="12154"/>
    <cellStyle name="ปกติ 4 4 7" xfId="12155"/>
    <cellStyle name="ปกติ 4 4 7 2" xfId="12156"/>
    <cellStyle name="ปกติ 4 4 8" xfId="12157"/>
    <cellStyle name="ปกติ 4 4 8 2" xfId="12158"/>
    <cellStyle name="ปกติ 4 4 9" xfId="12159"/>
    <cellStyle name="ปกติ 4 5" xfId="12160"/>
    <cellStyle name="ปกติ 4 5 2" xfId="12161"/>
    <cellStyle name="ปกติ 4 5 2 2" xfId="12162"/>
    <cellStyle name="ปกติ 4 5 3" xfId="12163"/>
    <cellStyle name="ปกติ 4 5 3 2" xfId="12164"/>
    <cellStyle name="ปกติ 4 5 4" xfId="12165"/>
    <cellStyle name="ปกติ 4 5 4 2" xfId="12166"/>
    <cellStyle name="ปกติ 4 5 5" xfId="12167"/>
    <cellStyle name="ปกติ 4 5 5 2" xfId="12168"/>
    <cellStyle name="ปกติ 4 5 6" xfId="12169"/>
    <cellStyle name="ปกติ 4 5 6 2" xfId="12170"/>
    <cellStyle name="ปกติ 4 5 7" xfId="12171"/>
    <cellStyle name="ปกติ 4 5 7 2" xfId="12172"/>
    <cellStyle name="ปกติ 4 5 8" xfId="12173"/>
    <cellStyle name="ปกติ 4 5 8 2" xfId="12174"/>
    <cellStyle name="ปกติ 4 5 9" xfId="12175"/>
    <cellStyle name="ปกติ 4 6" xfId="12176"/>
    <cellStyle name="ปกติ 4 6 2" xfId="12177"/>
    <cellStyle name="ปกติ 4 6 2 2" xfId="12178"/>
    <cellStyle name="ปกติ 4 6 3" xfId="12179"/>
    <cellStyle name="ปกติ 4 6 3 2" xfId="12180"/>
    <cellStyle name="ปกติ 4 6 4" xfId="12181"/>
    <cellStyle name="ปกติ 4 6 4 2" xfId="12182"/>
    <cellStyle name="ปกติ 4 6 5" xfId="12183"/>
    <cellStyle name="ปกติ 4 6 5 2" xfId="12184"/>
    <cellStyle name="ปกติ 4 6 6" xfId="12185"/>
    <cellStyle name="ปกติ 4 6 6 2" xfId="12186"/>
    <cellStyle name="ปกติ 4 6 7" xfId="12187"/>
    <cellStyle name="ปกติ 4 6 7 2" xfId="12188"/>
    <cellStyle name="ปกติ 4 6 8" xfId="12189"/>
    <cellStyle name="ปกติ 4 6 8 2" xfId="12190"/>
    <cellStyle name="ปกติ 4 6 9" xfId="12191"/>
    <cellStyle name="ปกติ 4 7" xfId="12192"/>
    <cellStyle name="ปกติ 4 7 2" xfId="12193"/>
    <cellStyle name="ปกติ 4 7 2 2" xfId="12194"/>
    <cellStyle name="ปกติ 4 7 3" xfId="12195"/>
    <cellStyle name="ปกติ 4 7 3 2" xfId="12196"/>
    <cellStyle name="ปกติ 4 7 4" xfId="12197"/>
    <cellStyle name="ปกติ 4 7 4 2" xfId="12198"/>
    <cellStyle name="ปกติ 4 7 5" xfId="12199"/>
    <cellStyle name="ปกติ 4 7 5 2" xfId="12200"/>
    <cellStyle name="ปกติ 4 7 6" xfId="12201"/>
    <cellStyle name="ปกติ 4 7 6 2" xfId="12202"/>
    <cellStyle name="ปกติ 4 7 7" xfId="12203"/>
    <cellStyle name="ปกติ 4 7 7 2" xfId="12204"/>
    <cellStyle name="ปกติ 4 7 8" xfId="12205"/>
    <cellStyle name="ปกติ 4 7 8 2" xfId="12206"/>
    <cellStyle name="ปกติ 4 7 9" xfId="12207"/>
    <cellStyle name="ปกติ 4 8" xfId="12208"/>
    <cellStyle name="ปกติ 4 8 2" xfId="12209"/>
    <cellStyle name="ปกติ 4 9" xfId="12210"/>
    <cellStyle name="ปกติ 47" xfId="12211"/>
    <cellStyle name="ปกติ 47 2" xfId="12212"/>
    <cellStyle name="ปกติ 47 2 2" xfId="12213"/>
    <cellStyle name="ปกติ 47 3" xfId="12214"/>
    <cellStyle name="ปกติ 48" xfId="12215"/>
    <cellStyle name="ปกติ 48 2" xfId="12216"/>
    <cellStyle name="ปกติ 49" xfId="12217"/>
    <cellStyle name="ปกติ 49 2" xfId="12218"/>
    <cellStyle name="ปกติ 49 2 2" xfId="12219"/>
    <cellStyle name="ปกติ 49 3" xfId="12220"/>
    <cellStyle name="ปกติ 5" xfId="5144"/>
    <cellStyle name="ปกติ 5 2" xfId="5145"/>
    <cellStyle name="ปกติ 5 2 2" xfId="12221"/>
    <cellStyle name="ปกติ 5 3" xfId="5146"/>
    <cellStyle name="ปกติ 5 4" xfId="5147"/>
    <cellStyle name="ปกติ 6" xfId="5148"/>
    <cellStyle name="ปกติ 6 2" xfId="12222"/>
    <cellStyle name="ปกติ 6 2 2" xfId="12223"/>
    <cellStyle name="ปกติ 6 2 3" xfId="12224"/>
    <cellStyle name="ปกติ 6 3" xfId="5149"/>
    <cellStyle name="ปกติ 6 4" xfId="12225"/>
    <cellStyle name="ปกติ 7" xfId="5150"/>
    <cellStyle name="ปกติ 7 2" xfId="12226"/>
    <cellStyle name="ปกติ 7 2 2" xfId="12227"/>
    <cellStyle name="ปกติ 7 2 3" xfId="12228"/>
    <cellStyle name="ปกติ 7 2 4" xfId="12229"/>
    <cellStyle name="ปกติ 7 3" xfId="12230"/>
    <cellStyle name="ปกติ 7 3 2" xfId="12231"/>
    <cellStyle name="ปกติ 7 4" xfId="12232"/>
    <cellStyle name="ปกติ 7 5" xfId="12233"/>
    <cellStyle name="ปกติ 8" xfId="5151"/>
    <cellStyle name="ปกติ 8 2" xfId="12234"/>
    <cellStyle name="ปกติ 8 2 2" xfId="12235"/>
    <cellStyle name="ปกติ 8 2 2 2" xfId="12236"/>
    <cellStyle name="ปกติ 8 2 3" xfId="12237"/>
    <cellStyle name="ปกติ 8 2 4" xfId="12238"/>
    <cellStyle name="ปกติ 8 3" xfId="12239"/>
    <cellStyle name="ปกติ 8 4" xfId="12240"/>
    <cellStyle name="ปกติ 8 5" xfId="12241"/>
    <cellStyle name="ปกติ 8_รายได้" xfId="12242"/>
    <cellStyle name="ปกติ 9" xfId="5152"/>
    <cellStyle name="ปกติ 9 2" xfId="5153"/>
    <cellStyle name="ปกติ 9 2 2" xfId="12243"/>
    <cellStyle name="ปกติ 9 3" xfId="5154"/>
    <cellStyle name="ปกติ 9 4" xfId="5155"/>
    <cellStyle name="ปกติ 9 5" xfId="12244"/>
    <cellStyle name="ปกติ 9_รายได้" xfId="12245"/>
    <cellStyle name="ปกติ_(เตรียม)งบประมาณ (ทำการ) ปี 2557" xfId="5156"/>
    <cellStyle name="ปกติ_งบกำไรขาดทุน 2" xfId="4"/>
    <cellStyle name="ปกติ_แบบรายงานผลการดำเนินงานประจำปี Final" xfId="3"/>
    <cellStyle name="ป้อนค่า 10" xfId="5157"/>
    <cellStyle name="ป้อนค่า 11" xfId="5158"/>
    <cellStyle name="ป้อนค่า 12" xfId="5159"/>
    <cellStyle name="ป้อนค่า 13" xfId="5160"/>
    <cellStyle name="ป้อนค่า 14" xfId="5161"/>
    <cellStyle name="ป้อนค่า 15" xfId="5162"/>
    <cellStyle name="ป้อนค่า 16" xfId="5163"/>
    <cellStyle name="ป้อนค่า 17" xfId="5164"/>
    <cellStyle name="ป้อนค่า 18" xfId="5165"/>
    <cellStyle name="ป้อนค่า 19" xfId="5166"/>
    <cellStyle name="ป้อนค่า 2" xfId="5167"/>
    <cellStyle name="ป้อนค่า 2 2" xfId="5168"/>
    <cellStyle name="ป้อนค่า 2 2 2" xfId="12246"/>
    <cellStyle name="ป้อนค่า 2 2 2 2" xfId="12247"/>
    <cellStyle name="ป้อนค่า 2 2 3" xfId="12248"/>
    <cellStyle name="ป้อนค่า 2 3" xfId="12249"/>
    <cellStyle name="ป้อนค่า 2 3 2" xfId="12250"/>
    <cellStyle name="ป้อนค่า 2 3 3" xfId="12251"/>
    <cellStyle name="ป้อนค่า 2 4" xfId="12252"/>
    <cellStyle name="ป้อนค่า 20" xfId="5169"/>
    <cellStyle name="ป้อนค่า 21" xfId="5170"/>
    <cellStyle name="ป้อนค่า 22" xfId="5171"/>
    <cellStyle name="ป้อนค่า 23" xfId="5172"/>
    <cellStyle name="ป้อนค่า 24" xfId="5173"/>
    <cellStyle name="ป้อนค่า 25" xfId="5174"/>
    <cellStyle name="ป้อนค่า 26" xfId="5175"/>
    <cellStyle name="ป้อนค่า 27" xfId="5176"/>
    <cellStyle name="ป้อนค่า 28" xfId="5177"/>
    <cellStyle name="ป้อนค่า 29" xfId="5178"/>
    <cellStyle name="ป้อนค่า 3" xfId="5179"/>
    <cellStyle name="ป้อนค่า 3 2" xfId="5180"/>
    <cellStyle name="ป้อนค่า 3 2 2" xfId="12253"/>
    <cellStyle name="ป้อนค่า 3 2 3" xfId="12254"/>
    <cellStyle name="ป้อนค่า 30" xfId="5181"/>
    <cellStyle name="ป้อนค่า 4" xfId="5182"/>
    <cellStyle name="ป้อนค่า 4 2" xfId="12255"/>
    <cellStyle name="ป้อนค่า 4 3" xfId="12256"/>
    <cellStyle name="ป้อนค่า 5" xfId="5183"/>
    <cellStyle name="ป้อนค่า 6" xfId="5184"/>
    <cellStyle name="ป้อนค่า 7" xfId="5185"/>
    <cellStyle name="ป้อนค่า 8" xfId="5186"/>
    <cellStyle name="ป้อนค่า 9" xfId="5187"/>
    <cellStyle name="ปานกลาง 10" xfId="5188"/>
    <cellStyle name="ปานกลาง 11" xfId="5189"/>
    <cellStyle name="ปานกลาง 12" xfId="5190"/>
    <cellStyle name="ปานกลาง 13" xfId="5191"/>
    <cellStyle name="ปานกลาง 14" xfId="5192"/>
    <cellStyle name="ปานกลาง 15" xfId="5193"/>
    <cellStyle name="ปานกลาง 16" xfId="5194"/>
    <cellStyle name="ปานกลาง 17" xfId="5195"/>
    <cellStyle name="ปานกลาง 18" xfId="5196"/>
    <cellStyle name="ปานกลาง 19" xfId="5197"/>
    <cellStyle name="ปานกลาง 2" xfId="5198"/>
    <cellStyle name="ปานกลาง 2 2" xfId="12257"/>
    <cellStyle name="ปานกลาง 2 2 2" xfId="12258"/>
    <cellStyle name="ปานกลาง 2 2 2 2" xfId="12259"/>
    <cellStyle name="ปานกลาง 2 3" xfId="12260"/>
    <cellStyle name="ปานกลาง 2 3 2" xfId="12261"/>
    <cellStyle name="ปานกลาง 2 4" xfId="12262"/>
    <cellStyle name="ปานกลาง 20" xfId="5199"/>
    <cellStyle name="ปานกลาง 21" xfId="5200"/>
    <cellStyle name="ปานกลาง 22" xfId="5201"/>
    <cellStyle name="ปานกลาง 23" xfId="5202"/>
    <cellStyle name="ปานกลาง 24" xfId="5203"/>
    <cellStyle name="ปานกลาง 25" xfId="5204"/>
    <cellStyle name="ปานกลาง 26" xfId="5205"/>
    <cellStyle name="ปานกลาง 27" xfId="5206"/>
    <cellStyle name="ปานกลาง 28" xfId="5207"/>
    <cellStyle name="ปานกลาง 29" xfId="5208"/>
    <cellStyle name="ปานกลาง 3" xfId="5209"/>
    <cellStyle name="ปานกลาง 3 2" xfId="12263"/>
    <cellStyle name="ปานกลาง 3 2 2" xfId="12264"/>
    <cellStyle name="ปานกลาง 3 2 3" xfId="12265"/>
    <cellStyle name="ปานกลาง 30" xfId="5210"/>
    <cellStyle name="ปานกลาง 4" xfId="5211"/>
    <cellStyle name="ปานกลาง 4 2" xfId="12266"/>
    <cellStyle name="ปานกลาง 4 3" xfId="12267"/>
    <cellStyle name="ปานกลาง 5" xfId="5212"/>
    <cellStyle name="ปานกลาง 6" xfId="5213"/>
    <cellStyle name="ปานกลาง 7" xfId="5214"/>
    <cellStyle name="ปานกลาง 8" xfId="5215"/>
    <cellStyle name="ปานกลาง 9" xfId="5216"/>
    <cellStyle name="เปอร์เซ็นต์ 2" xfId="5217"/>
    <cellStyle name="เปอร์เซ็นต์ 2 2" xfId="12268"/>
    <cellStyle name="เปอร์เซ็นต์ 2 2 2" xfId="12269"/>
    <cellStyle name="เปอร์เซ็นต์ 2 3" xfId="12270"/>
    <cellStyle name="เปอร์เซ็นต์ 2 3 2" xfId="12271"/>
    <cellStyle name="เปอร์เซ็นต์ 2 4" xfId="12272"/>
    <cellStyle name="เปอร์เซ็นต์ 3" xfId="5218"/>
    <cellStyle name="เปอร์เซ็นต์ 3 2" xfId="12273"/>
    <cellStyle name="ผลรวม 10" xfId="5219"/>
    <cellStyle name="ผลรวม 11" xfId="5220"/>
    <cellStyle name="ผลรวม 12" xfId="5221"/>
    <cellStyle name="ผลรวม 13" xfId="5222"/>
    <cellStyle name="ผลรวม 14" xfId="5223"/>
    <cellStyle name="ผลรวม 15" xfId="5224"/>
    <cellStyle name="ผลรวม 16" xfId="5225"/>
    <cellStyle name="ผลรวม 17" xfId="5226"/>
    <cellStyle name="ผลรวม 18" xfId="5227"/>
    <cellStyle name="ผลรวม 19" xfId="5228"/>
    <cellStyle name="ผลรวม 2" xfId="5229"/>
    <cellStyle name="ผลรวม 2 2" xfId="5230"/>
    <cellStyle name="ผลรวม 20" xfId="5231"/>
    <cellStyle name="ผลรวม 21" xfId="5232"/>
    <cellStyle name="ผลรวม 22" xfId="5233"/>
    <cellStyle name="ผลรวม 23" xfId="5234"/>
    <cellStyle name="ผลรวม 24" xfId="5235"/>
    <cellStyle name="ผลรวม 25" xfId="5236"/>
    <cellStyle name="ผลรวม 26" xfId="5237"/>
    <cellStyle name="ผลรวม 27" xfId="5238"/>
    <cellStyle name="ผลรวม 28" xfId="5239"/>
    <cellStyle name="ผลรวม 29" xfId="5240"/>
    <cellStyle name="ผลรวม 3" xfId="5241"/>
    <cellStyle name="ผลรวม 3 2" xfId="5242"/>
    <cellStyle name="ผลรวม 3 2 2" xfId="12274"/>
    <cellStyle name="ผลรวม 3 2 3" xfId="12275"/>
    <cellStyle name="ผลรวม 3 3" xfId="12276"/>
    <cellStyle name="ผลรวม 3 4" xfId="12277"/>
    <cellStyle name="ผลรวม 30" xfId="5243"/>
    <cellStyle name="ผลรวม 4" xfId="5244"/>
    <cellStyle name="ผลรวม 5" xfId="5245"/>
    <cellStyle name="ผลรวม 6" xfId="5246"/>
    <cellStyle name="ผลรวม 7" xfId="5247"/>
    <cellStyle name="ผลรวม 8" xfId="5248"/>
    <cellStyle name="ผลรวม 9" xfId="5249"/>
    <cellStyle name="ผลลัพธ์" xfId="5250"/>
    <cellStyle name="ผลลัพธ์ 1" xfId="5251"/>
    <cellStyle name="ผลลัพธ์ 2" xfId="5252"/>
    <cellStyle name="ไม่มีชื่อ1" xfId="5253"/>
    <cellStyle name="ไม่มีชื่อ1 1" xfId="5254"/>
    <cellStyle name="ไม่มีชื่อ1 10" xfId="5255"/>
    <cellStyle name="ไม่มีชื่อ1 11" xfId="5256"/>
    <cellStyle name="ไม่มีชื่อ1 12" xfId="5257"/>
    <cellStyle name="ไม่มีชื่อ1 2" xfId="5258"/>
    <cellStyle name="ไม่มีชื่อ1 3" xfId="5259"/>
    <cellStyle name="ไม่มีชื่อ1 4" xfId="5260"/>
    <cellStyle name="ไม่มีชื่อ1 5" xfId="5261"/>
    <cellStyle name="ไม่มีชื่อ1 6" xfId="5262"/>
    <cellStyle name="ไม่มีชื่อ1 7" xfId="5263"/>
    <cellStyle name="ไม่มีชื่อ1 8" xfId="5264"/>
    <cellStyle name="ไม่มีชื่อ1 9" xfId="5265"/>
    <cellStyle name="แย่ 10" xfId="5266"/>
    <cellStyle name="แย่ 11" xfId="5267"/>
    <cellStyle name="แย่ 12" xfId="5268"/>
    <cellStyle name="แย่ 13" xfId="5269"/>
    <cellStyle name="แย่ 14" xfId="5270"/>
    <cellStyle name="แย่ 15" xfId="5271"/>
    <cellStyle name="แย่ 16" xfId="5272"/>
    <cellStyle name="แย่ 17" xfId="5273"/>
    <cellStyle name="แย่ 18" xfId="5274"/>
    <cellStyle name="แย่ 19" xfId="5275"/>
    <cellStyle name="แย่ 2" xfId="5276"/>
    <cellStyle name="แย่ 2 2" xfId="12278"/>
    <cellStyle name="แย่ 2 3" xfId="12279"/>
    <cellStyle name="แย่ 2 3 2" xfId="12280"/>
    <cellStyle name="แย่ 20" xfId="5277"/>
    <cellStyle name="แย่ 21" xfId="5278"/>
    <cellStyle name="แย่ 22" xfId="5279"/>
    <cellStyle name="แย่ 23" xfId="5280"/>
    <cellStyle name="แย่ 24" xfId="5281"/>
    <cellStyle name="แย่ 25" xfId="5282"/>
    <cellStyle name="แย่ 26" xfId="5283"/>
    <cellStyle name="แย่ 27" xfId="5284"/>
    <cellStyle name="แย่ 28" xfId="5285"/>
    <cellStyle name="แย่ 29" xfId="5286"/>
    <cellStyle name="แย่ 3" xfId="5287"/>
    <cellStyle name="แย่ 3 2" xfId="12281"/>
    <cellStyle name="แย่ 3 2 2" xfId="12282"/>
    <cellStyle name="แย่ 3 2 3" xfId="12283"/>
    <cellStyle name="แย่ 30" xfId="5288"/>
    <cellStyle name="แย่ 4" xfId="5289"/>
    <cellStyle name="แย่ 4 2" xfId="12284"/>
    <cellStyle name="แย่ 4 3" xfId="12285"/>
    <cellStyle name="แย่ 5" xfId="5290"/>
    <cellStyle name="แย่ 6" xfId="5291"/>
    <cellStyle name="แย่ 7" xfId="5292"/>
    <cellStyle name="แย่ 8" xfId="5293"/>
    <cellStyle name="แย่ 9" xfId="5294"/>
    <cellStyle name="ฤธถ [0]_95" xfId="5295"/>
    <cellStyle name="ฤธถ_95" xfId="5296"/>
    <cellStyle name="ล๋ศญ [0]_95" xfId="5297"/>
    <cellStyle name="ล๋ศญ_95" xfId="5298"/>
    <cellStyle name="วฅมุ_4ฟ๙ฝวภ๛" xfId="5299"/>
    <cellStyle name="ส่วนที่ถูกเน้น1 10" xfId="5300"/>
    <cellStyle name="ส่วนที่ถูกเน้น1 11" xfId="5301"/>
    <cellStyle name="ส่วนที่ถูกเน้น1 12" xfId="5302"/>
    <cellStyle name="ส่วนที่ถูกเน้น1 13" xfId="5303"/>
    <cellStyle name="ส่วนที่ถูกเน้น1 14" xfId="5304"/>
    <cellStyle name="ส่วนที่ถูกเน้น1 15" xfId="5305"/>
    <cellStyle name="ส่วนที่ถูกเน้น1 16" xfId="5306"/>
    <cellStyle name="ส่วนที่ถูกเน้น1 17" xfId="5307"/>
    <cellStyle name="ส่วนที่ถูกเน้น1 18" xfId="5308"/>
    <cellStyle name="ส่วนที่ถูกเน้น1 19" xfId="5309"/>
    <cellStyle name="ส่วนที่ถูกเน้น1 2" xfId="5310"/>
    <cellStyle name="ส่วนที่ถูกเน้น1 2 2" xfId="12286"/>
    <cellStyle name="ส่วนที่ถูกเน้น1 2 3" xfId="12287"/>
    <cellStyle name="ส่วนที่ถูกเน้น1 2 3 2" xfId="12288"/>
    <cellStyle name="ส่วนที่ถูกเน้น1 20" xfId="5311"/>
    <cellStyle name="ส่วนที่ถูกเน้น1 21" xfId="5312"/>
    <cellStyle name="ส่วนที่ถูกเน้น1 22" xfId="5313"/>
    <cellStyle name="ส่วนที่ถูกเน้น1 23" xfId="5314"/>
    <cellStyle name="ส่วนที่ถูกเน้น1 24" xfId="5315"/>
    <cellStyle name="ส่วนที่ถูกเน้น1 25" xfId="5316"/>
    <cellStyle name="ส่วนที่ถูกเน้น1 26" xfId="5317"/>
    <cellStyle name="ส่วนที่ถูกเน้น1 27" xfId="5318"/>
    <cellStyle name="ส่วนที่ถูกเน้น1 28" xfId="5319"/>
    <cellStyle name="ส่วนที่ถูกเน้น1 29" xfId="5320"/>
    <cellStyle name="ส่วนที่ถูกเน้น1 3" xfId="5321"/>
    <cellStyle name="ส่วนที่ถูกเน้น1 3 2" xfId="12289"/>
    <cellStyle name="ส่วนที่ถูกเน้น1 3 2 2" xfId="12290"/>
    <cellStyle name="ส่วนที่ถูกเน้น1 3 2 3" xfId="12291"/>
    <cellStyle name="ส่วนที่ถูกเน้น1 30" xfId="5322"/>
    <cellStyle name="ส่วนที่ถูกเน้น1 4" xfId="5323"/>
    <cellStyle name="ส่วนที่ถูกเน้น1 4 2" xfId="12292"/>
    <cellStyle name="ส่วนที่ถูกเน้น1 5" xfId="5324"/>
    <cellStyle name="ส่วนที่ถูกเน้น1 6" xfId="5325"/>
    <cellStyle name="ส่วนที่ถูกเน้น1 7" xfId="5326"/>
    <cellStyle name="ส่วนที่ถูกเน้น1 8" xfId="5327"/>
    <cellStyle name="ส่วนที่ถูกเน้น1 9" xfId="5328"/>
    <cellStyle name="ส่วนที่ถูกเน้น2 10" xfId="5329"/>
    <cellStyle name="ส่วนที่ถูกเน้น2 11" xfId="5330"/>
    <cellStyle name="ส่วนที่ถูกเน้น2 12" xfId="5331"/>
    <cellStyle name="ส่วนที่ถูกเน้น2 13" xfId="5332"/>
    <cellStyle name="ส่วนที่ถูกเน้น2 14" xfId="5333"/>
    <cellStyle name="ส่วนที่ถูกเน้น2 15" xfId="5334"/>
    <cellStyle name="ส่วนที่ถูกเน้น2 16" xfId="5335"/>
    <cellStyle name="ส่วนที่ถูกเน้น2 17" xfId="5336"/>
    <cellStyle name="ส่วนที่ถูกเน้น2 18" xfId="5337"/>
    <cellStyle name="ส่วนที่ถูกเน้น2 19" xfId="5338"/>
    <cellStyle name="ส่วนที่ถูกเน้น2 2" xfId="5339"/>
    <cellStyle name="ส่วนที่ถูกเน้น2 2 2" xfId="12293"/>
    <cellStyle name="ส่วนที่ถูกเน้น2 2 3" xfId="12294"/>
    <cellStyle name="ส่วนที่ถูกเน้น2 2 3 2" xfId="12295"/>
    <cellStyle name="ส่วนที่ถูกเน้น2 20" xfId="5340"/>
    <cellStyle name="ส่วนที่ถูกเน้น2 21" xfId="5341"/>
    <cellStyle name="ส่วนที่ถูกเน้น2 22" xfId="5342"/>
    <cellStyle name="ส่วนที่ถูกเน้น2 23" xfId="5343"/>
    <cellStyle name="ส่วนที่ถูกเน้น2 24" xfId="5344"/>
    <cellStyle name="ส่วนที่ถูกเน้น2 25" xfId="5345"/>
    <cellStyle name="ส่วนที่ถูกเน้น2 26" xfId="5346"/>
    <cellStyle name="ส่วนที่ถูกเน้น2 27" xfId="5347"/>
    <cellStyle name="ส่วนที่ถูกเน้น2 28" xfId="5348"/>
    <cellStyle name="ส่วนที่ถูกเน้น2 29" xfId="5349"/>
    <cellStyle name="ส่วนที่ถูกเน้น2 3" xfId="5350"/>
    <cellStyle name="ส่วนที่ถูกเน้น2 3 2" xfId="12296"/>
    <cellStyle name="ส่วนที่ถูกเน้น2 3 2 2" xfId="12297"/>
    <cellStyle name="ส่วนที่ถูกเน้น2 3 2 3" xfId="12298"/>
    <cellStyle name="ส่วนที่ถูกเน้น2 30" xfId="5351"/>
    <cellStyle name="ส่วนที่ถูกเน้น2 4" xfId="5352"/>
    <cellStyle name="ส่วนที่ถูกเน้น2 4 2" xfId="12299"/>
    <cellStyle name="ส่วนที่ถูกเน้น2 4 3" xfId="12300"/>
    <cellStyle name="ส่วนที่ถูกเน้น2 5" xfId="5353"/>
    <cellStyle name="ส่วนที่ถูกเน้น2 6" xfId="5354"/>
    <cellStyle name="ส่วนที่ถูกเน้น2 7" xfId="5355"/>
    <cellStyle name="ส่วนที่ถูกเน้น2 8" xfId="5356"/>
    <cellStyle name="ส่วนที่ถูกเน้น2 9" xfId="5357"/>
    <cellStyle name="ส่วนที่ถูกเน้น3 10" xfId="5358"/>
    <cellStyle name="ส่วนที่ถูกเน้น3 11" xfId="5359"/>
    <cellStyle name="ส่วนที่ถูกเน้น3 12" xfId="5360"/>
    <cellStyle name="ส่วนที่ถูกเน้น3 13" xfId="5361"/>
    <cellStyle name="ส่วนที่ถูกเน้น3 14" xfId="5362"/>
    <cellStyle name="ส่วนที่ถูกเน้น3 15" xfId="5363"/>
    <cellStyle name="ส่วนที่ถูกเน้น3 16" xfId="5364"/>
    <cellStyle name="ส่วนที่ถูกเน้น3 17" xfId="5365"/>
    <cellStyle name="ส่วนที่ถูกเน้น3 18" xfId="5366"/>
    <cellStyle name="ส่วนที่ถูกเน้น3 19" xfId="5367"/>
    <cellStyle name="ส่วนที่ถูกเน้น3 2" xfId="5368"/>
    <cellStyle name="ส่วนที่ถูกเน้น3 2 2" xfId="12301"/>
    <cellStyle name="ส่วนที่ถูกเน้น3 2 2 2" xfId="12302"/>
    <cellStyle name="ส่วนที่ถูกเน้น3 2 2 2 2" xfId="12303"/>
    <cellStyle name="ส่วนที่ถูกเน้น3 2 3" xfId="12304"/>
    <cellStyle name="ส่วนที่ถูกเน้น3 2 3 2" xfId="12305"/>
    <cellStyle name="ส่วนที่ถูกเน้น3 2 4" xfId="12306"/>
    <cellStyle name="ส่วนที่ถูกเน้น3 20" xfId="5369"/>
    <cellStyle name="ส่วนที่ถูกเน้น3 21" xfId="5370"/>
    <cellStyle name="ส่วนที่ถูกเน้น3 22" xfId="5371"/>
    <cellStyle name="ส่วนที่ถูกเน้น3 23" xfId="5372"/>
    <cellStyle name="ส่วนที่ถูกเน้น3 24" xfId="5373"/>
    <cellStyle name="ส่วนที่ถูกเน้น3 25" xfId="5374"/>
    <cellStyle name="ส่วนที่ถูกเน้น3 26" xfId="5375"/>
    <cellStyle name="ส่วนที่ถูกเน้น3 27" xfId="5376"/>
    <cellStyle name="ส่วนที่ถูกเน้น3 28" xfId="5377"/>
    <cellStyle name="ส่วนที่ถูกเน้น3 29" xfId="5378"/>
    <cellStyle name="ส่วนที่ถูกเน้น3 3" xfId="5379"/>
    <cellStyle name="ส่วนที่ถูกเน้น3 3 2" xfId="12307"/>
    <cellStyle name="ส่วนที่ถูกเน้น3 3 2 2" xfId="12308"/>
    <cellStyle name="ส่วนที่ถูกเน้น3 3 2 3" xfId="12309"/>
    <cellStyle name="ส่วนที่ถูกเน้น3 30" xfId="5380"/>
    <cellStyle name="ส่วนที่ถูกเน้น3 4" xfId="5381"/>
    <cellStyle name="ส่วนที่ถูกเน้น3 4 2" xfId="12310"/>
    <cellStyle name="ส่วนที่ถูกเน้น3 4 3" xfId="12311"/>
    <cellStyle name="ส่วนที่ถูกเน้น3 5" xfId="5382"/>
    <cellStyle name="ส่วนที่ถูกเน้น3 6" xfId="5383"/>
    <cellStyle name="ส่วนที่ถูกเน้น3 7" xfId="5384"/>
    <cellStyle name="ส่วนที่ถูกเน้น3 8" xfId="5385"/>
    <cellStyle name="ส่วนที่ถูกเน้น3 9" xfId="5386"/>
    <cellStyle name="ส่วนที่ถูกเน้น4 10" xfId="5387"/>
    <cellStyle name="ส่วนที่ถูกเน้น4 11" xfId="5388"/>
    <cellStyle name="ส่วนที่ถูกเน้น4 12" xfId="5389"/>
    <cellStyle name="ส่วนที่ถูกเน้น4 13" xfId="5390"/>
    <cellStyle name="ส่วนที่ถูกเน้น4 14" xfId="5391"/>
    <cellStyle name="ส่วนที่ถูกเน้น4 15" xfId="5392"/>
    <cellStyle name="ส่วนที่ถูกเน้น4 16" xfId="5393"/>
    <cellStyle name="ส่วนที่ถูกเน้น4 17" xfId="5394"/>
    <cellStyle name="ส่วนที่ถูกเน้น4 18" xfId="5395"/>
    <cellStyle name="ส่วนที่ถูกเน้น4 19" xfId="5396"/>
    <cellStyle name="ส่วนที่ถูกเน้น4 2" xfId="5397"/>
    <cellStyle name="ส่วนที่ถูกเน้น4 2 2" xfId="12312"/>
    <cellStyle name="ส่วนที่ถูกเน้น4 2 3" xfId="12313"/>
    <cellStyle name="ส่วนที่ถูกเน้น4 2 3 2" xfId="12314"/>
    <cellStyle name="ส่วนที่ถูกเน้น4 20" xfId="5398"/>
    <cellStyle name="ส่วนที่ถูกเน้น4 21" xfId="5399"/>
    <cellStyle name="ส่วนที่ถูกเน้น4 22" xfId="5400"/>
    <cellStyle name="ส่วนที่ถูกเน้น4 23" xfId="5401"/>
    <cellStyle name="ส่วนที่ถูกเน้น4 24" xfId="5402"/>
    <cellStyle name="ส่วนที่ถูกเน้น4 25" xfId="5403"/>
    <cellStyle name="ส่วนที่ถูกเน้น4 26" xfId="5404"/>
    <cellStyle name="ส่วนที่ถูกเน้น4 27" xfId="5405"/>
    <cellStyle name="ส่วนที่ถูกเน้น4 28" xfId="5406"/>
    <cellStyle name="ส่วนที่ถูกเน้น4 29" xfId="5407"/>
    <cellStyle name="ส่วนที่ถูกเน้น4 3" xfId="5408"/>
    <cellStyle name="ส่วนที่ถูกเน้น4 3 2" xfId="12315"/>
    <cellStyle name="ส่วนที่ถูกเน้น4 3 2 2" xfId="12316"/>
    <cellStyle name="ส่วนที่ถูกเน้น4 3 2 3" xfId="12317"/>
    <cellStyle name="ส่วนที่ถูกเน้น4 30" xfId="5409"/>
    <cellStyle name="ส่วนที่ถูกเน้น4 4" xfId="5410"/>
    <cellStyle name="ส่วนที่ถูกเน้น4 4 2" xfId="12318"/>
    <cellStyle name="ส่วนที่ถูกเน้น4 4 3" xfId="12319"/>
    <cellStyle name="ส่วนที่ถูกเน้น4 5" xfId="5411"/>
    <cellStyle name="ส่วนที่ถูกเน้น4 6" xfId="5412"/>
    <cellStyle name="ส่วนที่ถูกเน้น4 7" xfId="5413"/>
    <cellStyle name="ส่วนที่ถูกเน้น4 8" xfId="5414"/>
    <cellStyle name="ส่วนที่ถูกเน้น4 9" xfId="5415"/>
    <cellStyle name="ส่วนที่ถูกเน้น5 10" xfId="5416"/>
    <cellStyle name="ส่วนที่ถูกเน้น5 11" xfId="5417"/>
    <cellStyle name="ส่วนที่ถูกเน้น5 12" xfId="5418"/>
    <cellStyle name="ส่วนที่ถูกเน้น5 13" xfId="5419"/>
    <cellStyle name="ส่วนที่ถูกเน้น5 14" xfId="5420"/>
    <cellStyle name="ส่วนที่ถูกเน้น5 15" xfId="5421"/>
    <cellStyle name="ส่วนที่ถูกเน้น5 16" xfId="5422"/>
    <cellStyle name="ส่วนที่ถูกเน้น5 17" xfId="5423"/>
    <cellStyle name="ส่วนที่ถูกเน้น5 18" xfId="5424"/>
    <cellStyle name="ส่วนที่ถูกเน้น5 19" xfId="5425"/>
    <cellStyle name="ส่วนที่ถูกเน้น5 2" xfId="5426"/>
    <cellStyle name="ส่วนที่ถูกเน้น5 2 2" xfId="12320"/>
    <cellStyle name="ส่วนที่ถูกเน้น5 2 3" xfId="12321"/>
    <cellStyle name="ส่วนที่ถูกเน้น5 2 3 2" xfId="12322"/>
    <cellStyle name="ส่วนที่ถูกเน้น5 20" xfId="5427"/>
    <cellStyle name="ส่วนที่ถูกเน้น5 21" xfId="5428"/>
    <cellStyle name="ส่วนที่ถูกเน้น5 22" xfId="5429"/>
    <cellStyle name="ส่วนที่ถูกเน้น5 23" xfId="5430"/>
    <cellStyle name="ส่วนที่ถูกเน้น5 24" xfId="5431"/>
    <cellStyle name="ส่วนที่ถูกเน้น5 25" xfId="5432"/>
    <cellStyle name="ส่วนที่ถูกเน้น5 26" xfId="5433"/>
    <cellStyle name="ส่วนที่ถูกเน้น5 27" xfId="5434"/>
    <cellStyle name="ส่วนที่ถูกเน้น5 28" xfId="5435"/>
    <cellStyle name="ส่วนที่ถูกเน้น5 29" xfId="5436"/>
    <cellStyle name="ส่วนที่ถูกเน้น5 3" xfId="5437"/>
    <cellStyle name="ส่วนที่ถูกเน้น5 3 2" xfId="12323"/>
    <cellStyle name="ส่วนที่ถูกเน้น5 3 2 2" xfId="12324"/>
    <cellStyle name="ส่วนที่ถูกเน้น5 3 2 3" xfId="12325"/>
    <cellStyle name="ส่วนที่ถูกเน้น5 30" xfId="5438"/>
    <cellStyle name="ส่วนที่ถูกเน้น5 4" xfId="5439"/>
    <cellStyle name="ส่วนที่ถูกเน้น5 4 2" xfId="12326"/>
    <cellStyle name="ส่วนที่ถูกเน้น5 5" xfId="5440"/>
    <cellStyle name="ส่วนที่ถูกเน้น5 6" xfId="5441"/>
    <cellStyle name="ส่วนที่ถูกเน้น5 7" xfId="5442"/>
    <cellStyle name="ส่วนที่ถูกเน้น5 8" xfId="5443"/>
    <cellStyle name="ส่วนที่ถูกเน้น5 9" xfId="5444"/>
    <cellStyle name="ส่วนที่ถูกเน้น6 10" xfId="5445"/>
    <cellStyle name="ส่วนที่ถูกเน้น6 11" xfId="5446"/>
    <cellStyle name="ส่วนที่ถูกเน้น6 12" xfId="5447"/>
    <cellStyle name="ส่วนที่ถูกเน้น6 13" xfId="5448"/>
    <cellStyle name="ส่วนที่ถูกเน้น6 14" xfId="5449"/>
    <cellStyle name="ส่วนที่ถูกเน้น6 15" xfId="5450"/>
    <cellStyle name="ส่วนที่ถูกเน้น6 16" xfId="5451"/>
    <cellStyle name="ส่วนที่ถูกเน้น6 17" xfId="5452"/>
    <cellStyle name="ส่วนที่ถูกเน้น6 18" xfId="5453"/>
    <cellStyle name="ส่วนที่ถูกเน้น6 19" xfId="5454"/>
    <cellStyle name="ส่วนที่ถูกเน้น6 2" xfId="5455"/>
    <cellStyle name="ส่วนที่ถูกเน้น6 2 2" xfId="12327"/>
    <cellStyle name="ส่วนที่ถูกเน้น6 2 3" xfId="12328"/>
    <cellStyle name="ส่วนที่ถูกเน้น6 2 3 2" xfId="12329"/>
    <cellStyle name="ส่วนที่ถูกเน้น6 20" xfId="5456"/>
    <cellStyle name="ส่วนที่ถูกเน้น6 21" xfId="5457"/>
    <cellStyle name="ส่วนที่ถูกเน้น6 22" xfId="5458"/>
    <cellStyle name="ส่วนที่ถูกเน้น6 23" xfId="5459"/>
    <cellStyle name="ส่วนที่ถูกเน้น6 24" xfId="5460"/>
    <cellStyle name="ส่วนที่ถูกเน้น6 25" xfId="5461"/>
    <cellStyle name="ส่วนที่ถูกเน้น6 26" xfId="5462"/>
    <cellStyle name="ส่วนที่ถูกเน้น6 27" xfId="5463"/>
    <cellStyle name="ส่วนที่ถูกเน้น6 28" xfId="5464"/>
    <cellStyle name="ส่วนที่ถูกเน้น6 29" xfId="5465"/>
    <cellStyle name="ส่วนที่ถูกเน้น6 3" xfId="5466"/>
    <cellStyle name="ส่วนที่ถูกเน้น6 3 2" xfId="12330"/>
    <cellStyle name="ส่วนที่ถูกเน้น6 3 2 2" xfId="12331"/>
    <cellStyle name="ส่วนที่ถูกเน้น6 3 2 3" xfId="12332"/>
    <cellStyle name="ส่วนที่ถูกเน้น6 30" xfId="5467"/>
    <cellStyle name="ส่วนที่ถูกเน้น6 4" xfId="5468"/>
    <cellStyle name="ส่วนที่ถูกเน้น6 4 2" xfId="12333"/>
    <cellStyle name="ส่วนที่ถูกเน้น6 4 3" xfId="12334"/>
    <cellStyle name="ส่วนที่ถูกเน้น6 5" xfId="5469"/>
    <cellStyle name="ส่วนที่ถูกเน้น6 6" xfId="5470"/>
    <cellStyle name="ส่วนที่ถูกเน้น6 7" xfId="5471"/>
    <cellStyle name="ส่วนที่ถูกเน้น6 8" xfId="5472"/>
    <cellStyle name="ส่วนที่ถูกเน้น6 9" xfId="5473"/>
    <cellStyle name="แสดงผล 10" xfId="5474"/>
    <cellStyle name="แสดงผล 11" xfId="5475"/>
    <cellStyle name="แสดงผล 12" xfId="5476"/>
    <cellStyle name="แสดงผล 13" xfId="5477"/>
    <cellStyle name="แสดงผล 14" xfId="5478"/>
    <cellStyle name="แสดงผล 15" xfId="5479"/>
    <cellStyle name="แสดงผล 16" xfId="5480"/>
    <cellStyle name="แสดงผล 17" xfId="5481"/>
    <cellStyle name="แสดงผล 18" xfId="5482"/>
    <cellStyle name="แสดงผล 19" xfId="5483"/>
    <cellStyle name="แสดงผล 2" xfId="5484"/>
    <cellStyle name="แสดงผล 2 2" xfId="5485"/>
    <cellStyle name="แสดงผล 2 2 2" xfId="12335"/>
    <cellStyle name="แสดงผล 2 2 2 2" xfId="12336"/>
    <cellStyle name="แสดงผล 2 2 3" xfId="12337"/>
    <cellStyle name="แสดงผล 2 3" xfId="12338"/>
    <cellStyle name="แสดงผล 2 3 2" xfId="12339"/>
    <cellStyle name="แสดงผล 2 3 3" xfId="12340"/>
    <cellStyle name="แสดงผล 2 4" xfId="12341"/>
    <cellStyle name="แสดงผล 20" xfId="5486"/>
    <cellStyle name="แสดงผล 21" xfId="5487"/>
    <cellStyle name="แสดงผล 22" xfId="5488"/>
    <cellStyle name="แสดงผล 23" xfId="5489"/>
    <cellStyle name="แสดงผล 24" xfId="5490"/>
    <cellStyle name="แสดงผล 25" xfId="5491"/>
    <cellStyle name="แสดงผล 26" xfId="5492"/>
    <cellStyle name="แสดงผล 27" xfId="5493"/>
    <cellStyle name="แสดงผล 28" xfId="5494"/>
    <cellStyle name="แสดงผล 29" xfId="5495"/>
    <cellStyle name="แสดงผล 3" xfId="5496"/>
    <cellStyle name="แสดงผล 3 2" xfId="5497"/>
    <cellStyle name="แสดงผล 3 2 2" xfId="12342"/>
    <cellStyle name="แสดงผล 3 2 3" xfId="12343"/>
    <cellStyle name="แสดงผล 30" xfId="5498"/>
    <cellStyle name="แสดงผล 4" xfId="5499"/>
    <cellStyle name="แสดงผล 4 2" xfId="12344"/>
    <cellStyle name="แสดงผล 4 3" xfId="12345"/>
    <cellStyle name="แสดงผล 5" xfId="5500"/>
    <cellStyle name="แสดงผล 6" xfId="5501"/>
    <cellStyle name="แสดงผล 7" xfId="5502"/>
    <cellStyle name="แสดงผล 8" xfId="5503"/>
    <cellStyle name="แสดงผล 9" xfId="5504"/>
    <cellStyle name="หมายเหตุ 10" xfId="5505"/>
    <cellStyle name="หมายเหตุ 11" xfId="5506"/>
    <cellStyle name="หมายเหตุ 12" xfId="5507"/>
    <cellStyle name="หมายเหตุ 13" xfId="5508"/>
    <cellStyle name="หมายเหตุ 14" xfId="5509"/>
    <cellStyle name="หมายเหตุ 15" xfId="5510"/>
    <cellStyle name="หมายเหตุ 16" xfId="5511"/>
    <cellStyle name="หมายเหตุ 17" xfId="5512"/>
    <cellStyle name="หมายเหตุ 18" xfId="5513"/>
    <cellStyle name="หมายเหตุ 19" xfId="5514"/>
    <cellStyle name="หมายเหตุ 2" xfId="5515"/>
    <cellStyle name="หมายเหตุ 2 2" xfId="5516"/>
    <cellStyle name="หมายเหตุ 2 2 2" xfId="12346"/>
    <cellStyle name="หมายเหตุ 2 2 2 2" xfId="12347"/>
    <cellStyle name="หมายเหตุ 2 2 3" xfId="12348"/>
    <cellStyle name="หมายเหตุ 2 3" xfId="5517"/>
    <cellStyle name="หมายเหตุ 2 3 2" xfId="12349"/>
    <cellStyle name="หมายเหตุ 2 3 3" xfId="12350"/>
    <cellStyle name="หมายเหตุ 2 4" xfId="5518"/>
    <cellStyle name="หมายเหตุ 2 5" xfId="12351"/>
    <cellStyle name="หมายเหตุ 20" xfId="5519"/>
    <cellStyle name="หมายเหตุ 21" xfId="5520"/>
    <cellStyle name="หมายเหตุ 22" xfId="5521"/>
    <cellStyle name="หมายเหตุ 23" xfId="5522"/>
    <cellStyle name="หมายเหตุ 24" xfId="5523"/>
    <cellStyle name="หมายเหตุ 25" xfId="5524"/>
    <cellStyle name="หมายเหตุ 26" xfId="5525"/>
    <cellStyle name="หมายเหตุ 27" xfId="5526"/>
    <cellStyle name="หมายเหตุ 28" xfId="5527"/>
    <cellStyle name="หมายเหตุ 29" xfId="5528"/>
    <cellStyle name="หมายเหตุ 3" xfId="5529"/>
    <cellStyle name="หมายเหตุ 3 2" xfId="5530"/>
    <cellStyle name="หมายเหตุ 3 2 2" xfId="12352"/>
    <cellStyle name="หมายเหตุ 3 2 3" xfId="12353"/>
    <cellStyle name="หมายเหตุ 3 3" xfId="5531"/>
    <cellStyle name="หมายเหตุ 3 4" xfId="5532"/>
    <cellStyle name="หมายเหตุ 30" xfId="5533"/>
    <cellStyle name="หมายเหตุ 4" xfId="5534"/>
    <cellStyle name="หมายเหตุ 4 2" xfId="5535"/>
    <cellStyle name="หมายเหตุ 4 2 2" xfId="12354"/>
    <cellStyle name="หมายเหตุ 4 3" xfId="5536"/>
    <cellStyle name="หมายเหตุ 4 4" xfId="5537"/>
    <cellStyle name="หมายเหตุ 5" xfId="5538"/>
    <cellStyle name="หมายเหตุ 5 2" xfId="5539"/>
    <cellStyle name="หมายเหตุ 5 3" xfId="5540"/>
    <cellStyle name="หมายเหตุ 5 4" xfId="5541"/>
    <cellStyle name="หมายเหตุ 6" xfId="5542"/>
    <cellStyle name="หมายเหตุ 6 2" xfId="5543"/>
    <cellStyle name="หมายเหตุ 6 3" xfId="5544"/>
    <cellStyle name="หมายเหตุ 6 4" xfId="5545"/>
    <cellStyle name="หมายเหตุ 7" xfId="5546"/>
    <cellStyle name="หมายเหตุ 7 2" xfId="5547"/>
    <cellStyle name="หมายเหตุ 7 3" xfId="5548"/>
    <cellStyle name="หมายเหตุ 7 4" xfId="5549"/>
    <cellStyle name="หมายเหตุ 8" xfId="5550"/>
    <cellStyle name="หมายเหตุ 8 2" xfId="5551"/>
    <cellStyle name="หมายเหตุ 8 3" xfId="5552"/>
    <cellStyle name="หมายเหตุ 8 4" xfId="5553"/>
    <cellStyle name="หมายเหตุ 9" xfId="5554"/>
    <cellStyle name="หมายเหตุ 9 2" xfId="5555"/>
    <cellStyle name="หมายเหตุ 9 3" xfId="5556"/>
    <cellStyle name="หมายเหตุ 9 4" xfId="5557"/>
    <cellStyle name="หัวเรื่อง 1 10" xfId="5558"/>
    <cellStyle name="หัวเรื่อง 1 11" xfId="5559"/>
    <cellStyle name="หัวเรื่อง 1 12" xfId="5560"/>
    <cellStyle name="หัวเรื่อง 1 13" xfId="5561"/>
    <cellStyle name="หัวเรื่อง 1 14" xfId="5562"/>
    <cellStyle name="หัวเรื่อง 1 15" xfId="5563"/>
    <cellStyle name="หัวเรื่อง 1 16" xfId="5564"/>
    <cellStyle name="หัวเรื่อง 1 17" xfId="5565"/>
    <cellStyle name="หัวเรื่อง 1 18" xfId="5566"/>
    <cellStyle name="หัวเรื่อง 1 19" xfId="5567"/>
    <cellStyle name="หัวเรื่อง 1 2" xfId="5568"/>
    <cellStyle name="หัวเรื่อง 1 2 2" xfId="12355"/>
    <cellStyle name="หัวเรื่อง 1 20" xfId="5569"/>
    <cellStyle name="หัวเรื่อง 1 21" xfId="5570"/>
    <cellStyle name="หัวเรื่อง 1 22" xfId="5571"/>
    <cellStyle name="หัวเรื่อง 1 23" xfId="5572"/>
    <cellStyle name="หัวเรื่อง 1 24" xfId="5573"/>
    <cellStyle name="หัวเรื่อง 1 25" xfId="5574"/>
    <cellStyle name="หัวเรื่อง 1 26" xfId="5575"/>
    <cellStyle name="หัวเรื่อง 1 27" xfId="5576"/>
    <cellStyle name="หัวเรื่อง 1 28" xfId="5577"/>
    <cellStyle name="หัวเรื่อง 1 29" xfId="5578"/>
    <cellStyle name="หัวเรื่อง 1 3" xfId="5579"/>
    <cellStyle name="หัวเรื่อง 1 3 2" xfId="12356"/>
    <cellStyle name="หัวเรื่อง 1 3 2 2" xfId="12357"/>
    <cellStyle name="หัวเรื่อง 1 3 2 3" xfId="12358"/>
    <cellStyle name="หัวเรื่อง 1 3 3" xfId="12359"/>
    <cellStyle name="หัวเรื่อง 1 3 4" xfId="12360"/>
    <cellStyle name="หัวเรื่อง 1 30" xfId="5580"/>
    <cellStyle name="หัวเรื่อง 1 4" xfId="5581"/>
    <cellStyle name="หัวเรื่อง 1 4 2" xfId="12361"/>
    <cellStyle name="หัวเรื่อง 1 4 3" xfId="12362"/>
    <cellStyle name="หัวเรื่อง 1 5" xfId="5582"/>
    <cellStyle name="หัวเรื่อง 1 6" xfId="5583"/>
    <cellStyle name="หัวเรื่อง 1 7" xfId="5584"/>
    <cellStyle name="หัวเรื่อง 1 8" xfId="5585"/>
    <cellStyle name="หัวเรื่อง 1 9" xfId="5586"/>
    <cellStyle name="หัวเรื่อง 2 10" xfId="5587"/>
    <cellStyle name="หัวเรื่อง 2 11" xfId="5588"/>
    <cellStyle name="หัวเรื่อง 2 12" xfId="5589"/>
    <cellStyle name="หัวเรื่อง 2 13" xfId="5590"/>
    <cellStyle name="หัวเรื่อง 2 14" xfId="5591"/>
    <cellStyle name="หัวเรื่อง 2 15" xfId="5592"/>
    <cellStyle name="หัวเรื่อง 2 16" xfId="5593"/>
    <cellStyle name="หัวเรื่อง 2 17" xfId="5594"/>
    <cellStyle name="หัวเรื่อง 2 18" xfId="5595"/>
    <cellStyle name="หัวเรื่อง 2 19" xfId="5596"/>
    <cellStyle name="หัวเรื่อง 2 2" xfId="5597"/>
    <cellStyle name="หัวเรื่อง 2 2 2" xfId="12363"/>
    <cellStyle name="หัวเรื่อง 2 20" xfId="5598"/>
    <cellStyle name="หัวเรื่อง 2 21" xfId="5599"/>
    <cellStyle name="หัวเรื่อง 2 22" xfId="5600"/>
    <cellStyle name="หัวเรื่อง 2 23" xfId="5601"/>
    <cellStyle name="หัวเรื่อง 2 24" xfId="5602"/>
    <cellStyle name="หัวเรื่อง 2 25" xfId="5603"/>
    <cellStyle name="หัวเรื่อง 2 26" xfId="5604"/>
    <cellStyle name="หัวเรื่อง 2 27" xfId="5605"/>
    <cellStyle name="หัวเรื่อง 2 28" xfId="5606"/>
    <cellStyle name="หัวเรื่อง 2 29" xfId="5607"/>
    <cellStyle name="หัวเรื่อง 2 3" xfId="5608"/>
    <cellStyle name="หัวเรื่อง 2 3 2" xfId="12364"/>
    <cellStyle name="หัวเรื่อง 2 3 2 2" xfId="12365"/>
    <cellStyle name="หัวเรื่อง 2 3 3" xfId="12366"/>
    <cellStyle name="หัวเรื่อง 2 30" xfId="5609"/>
    <cellStyle name="หัวเรื่อง 2 4" xfId="5610"/>
    <cellStyle name="หัวเรื่อง 2 4 2" xfId="12367"/>
    <cellStyle name="หัวเรื่อง 2 4 3" xfId="12368"/>
    <cellStyle name="หัวเรื่อง 2 5" xfId="5611"/>
    <cellStyle name="หัวเรื่อง 2 6" xfId="5612"/>
    <cellStyle name="หัวเรื่อง 2 7" xfId="5613"/>
    <cellStyle name="หัวเรื่อง 2 8" xfId="5614"/>
    <cellStyle name="หัวเรื่อง 2 9" xfId="5615"/>
    <cellStyle name="หัวเรื่อง 3 10" xfId="5616"/>
    <cellStyle name="หัวเรื่อง 3 11" xfId="5617"/>
    <cellStyle name="หัวเรื่อง 3 12" xfId="5618"/>
    <cellStyle name="หัวเรื่อง 3 13" xfId="5619"/>
    <cellStyle name="หัวเรื่อง 3 14" xfId="5620"/>
    <cellStyle name="หัวเรื่อง 3 15" xfId="5621"/>
    <cellStyle name="หัวเรื่อง 3 16" xfId="5622"/>
    <cellStyle name="หัวเรื่อง 3 17" xfId="5623"/>
    <cellStyle name="หัวเรื่อง 3 18" xfId="5624"/>
    <cellStyle name="หัวเรื่อง 3 19" xfId="5625"/>
    <cellStyle name="หัวเรื่อง 3 2" xfId="5626"/>
    <cellStyle name="หัวเรื่อง 3 2 2" xfId="12369"/>
    <cellStyle name="หัวเรื่อง 3 20" xfId="5627"/>
    <cellStyle name="หัวเรื่อง 3 21" xfId="5628"/>
    <cellStyle name="หัวเรื่อง 3 22" xfId="5629"/>
    <cellStyle name="หัวเรื่อง 3 23" xfId="5630"/>
    <cellStyle name="หัวเรื่อง 3 24" xfId="5631"/>
    <cellStyle name="หัวเรื่อง 3 25" xfId="5632"/>
    <cellStyle name="หัวเรื่อง 3 26" xfId="5633"/>
    <cellStyle name="หัวเรื่อง 3 27" xfId="5634"/>
    <cellStyle name="หัวเรื่อง 3 28" xfId="5635"/>
    <cellStyle name="หัวเรื่อง 3 29" xfId="5636"/>
    <cellStyle name="หัวเรื่อง 3 3" xfId="5637"/>
    <cellStyle name="หัวเรื่อง 3 3 2" xfId="12370"/>
    <cellStyle name="หัวเรื่อง 3 3 2 2" xfId="12371"/>
    <cellStyle name="หัวเรื่อง 3 3 3" xfId="12372"/>
    <cellStyle name="หัวเรื่อง 3 30" xfId="5638"/>
    <cellStyle name="หัวเรื่อง 3 4" xfId="5639"/>
    <cellStyle name="หัวเรื่อง 3 4 2" xfId="12373"/>
    <cellStyle name="หัวเรื่อง 3 4 3" xfId="12374"/>
    <cellStyle name="หัวเรื่อง 3 5" xfId="5640"/>
    <cellStyle name="หัวเรื่อง 3 6" xfId="5641"/>
    <cellStyle name="หัวเรื่อง 3 7" xfId="5642"/>
    <cellStyle name="หัวเรื่อง 3 8" xfId="5643"/>
    <cellStyle name="หัวเรื่อง 3 9" xfId="5644"/>
    <cellStyle name="หัวเรื่อง 4 10" xfId="5645"/>
    <cellStyle name="หัวเรื่อง 4 11" xfId="5646"/>
    <cellStyle name="หัวเรื่อง 4 12" xfId="5647"/>
    <cellStyle name="หัวเรื่อง 4 13" xfId="5648"/>
    <cellStyle name="หัวเรื่อง 4 14" xfId="5649"/>
    <cellStyle name="หัวเรื่อง 4 15" xfId="5650"/>
    <cellStyle name="หัวเรื่อง 4 16" xfId="5651"/>
    <cellStyle name="หัวเรื่อง 4 17" xfId="5652"/>
    <cellStyle name="หัวเรื่อง 4 18" xfId="5653"/>
    <cellStyle name="หัวเรื่อง 4 19" xfId="5654"/>
    <cellStyle name="หัวเรื่อง 4 2" xfId="5655"/>
    <cellStyle name="หัวเรื่อง 4 2 2" xfId="12375"/>
    <cellStyle name="หัวเรื่อง 4 20" xfId="5656"/>
    <cellStyle name="หัวเรื่อง 4 21" xfId="5657"/>
    <cellStyle name="หัวเรื่อง 4 22" xfId="5658"/>
    <cellStyle name="หัวเรื่อง 4 23" xfId="5659"/>
    <cellStyle name="หัวเรื่อง 4 24" xfId="5660"/>
    <cellStyle name="หัวเรื่อง 4 25" xfId="5661"/>
    <cellStyle name="หัวเรื่อง 4 26" xfId="5662"/>
    <cellStyle name="หัวเรื่อง 4 27" xfId="5663"/>
    <cellStyle name="หัวเรื่อง 4 28" xfId="5664"/>
    <cellStyle name="หัวเรื่อง 4 29" xfId="5665"/>
    <cellStyle name="หัวเรื่อง 4 3" xfId="5666"/>
    <cellStyle name="หัวเรื่อง 4 3 2" xfId="12376"/>
    <cellStyle name="หัวเรื่อง 4 3 2 2" xfId="12377"/>
    <cellStyle name="หัวเรื่อง 4 3 3" xfId="12378"/>
    <cellStyle name="หัวเรื่อง 4 30" xfId="5667"/>
    <cellStyle name="หัวเรื่อง 4 4" xfId="5668"/>
    <cellStyle name="หัวเรื่อง 4 4 2" xfId="12379"/>
    <cellStyle name="หัวเรื่อง 4 4 3" xfId="12380"/>
    <cellStyle name="หัวเรื่อง 4 5" xfId="5669"/>
    <cellStyle name="หัวเรื่อง 4 6" xfId="5670"/>
    <cellStyle name="หัวเรื่อง 4 7" xfId="5671"/>
    <cellStyle name="หัวเรื่อง 4 8" xfId="5672"/>
    <cellStyle name="หัวเรื่อง 4 9" xfId="5673"/>
  </cellStyles>
  <dxfs count="0"/>
  <tableStyles count="0" defaultTableStyle="TableStyleMedium2" defaultPivotStyle="PivotStyleLight16"/>
  <colors>
    <mruColors>
      <color rgb="FFFFFFCC"/>
      <color rgb="FFFFFFAF"/>
      <color rgb="FF0000CC"/>
      <color rgb="FFFFF7EF"/>
      <color rgb="FFFCE2CC"/>
      <color rgb="FFFFF2E5"/>
      <color rgb="FFFFEFEF"/>
      <color rgb="FFE5F5FF"/>
      <color rgb="FFFFCCFF"/>
      <color rgb="FFFFE7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147187</xdr:rowOff>
    </xdr:from>
    <xdr:to>
      <xdr:col>14</xdr:col>
      <xdr:colOff>0</xdr:colOff>
      <xdr:row>36</xdr:row>
      <xdr:rowOff>85724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47187"/>
          <a:ext cx="9391650" cy="64536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38</xdr:row>
      <xdr:rowOff>156284</xdr:rowOff>
    </xdr:from>
    <xdr:to>
      <xdr:col>13</xdr:col>
      <xdr:colOff>514351</xdr:colOff>
      <xdr:row>71</xdr:row>
      <xdr:rowOff>46676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1" y="7033334"/>
          <a:ext cx="9334500" cy="5862567"/>
        </a:xfrm>
        <a:prstGeom prst="rect">
          <a:avLst/>
        </a:prstGeom>
      </xdr:spPr>
    </xdr:pic>
    <xdr:clientData/>
  </xdr:twoCellAnchor>
  <xdr:twoCellAnchor editAs="oneCell">
    <xdr:from>
      <xdr:col>0</xdr:col>
      <xdr:colOff>89448</xdr:colOff>
      <xdr:row>76</xdr:row>
      <xdr:rowOff>133350</xdr:rowOff>
    </xdr:from>
    <xdr:to>
      <xdr:col>13</xdr:col>
      <xdr:colOff>608110</xdr:colOff>
      <xdr:row>109</xdr:row>
      <xdr:rowOff>122887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48" y="13887450"/>
          <a:ext cx="9472162" cy="596171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114</xdr:row>
      <xdr:rowOff>145725</xdr:rowOff>
    </xdr:from>
    <xdr:to>
      <xdr:col>13</xdr:col>
      <xdr:colOff>523875</xdr:colOff>
      <xdr:row>149</xdr:row>
      <xdr:rowOff>57334</xdr:rowOff>
    </xdr:to>
    <xdr:pic>
      <xdr:nvPicPr>
        <xdr:cNvPr id="5" name="รูปภาพ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4" y="20776875"/>
          <a:ext cx="9353551" cy="6245734"/>
        </a:xfrm>
        <a:prstGeom prst="rect">
          <a:avLst/>
        </a:prstGeom>
      </xdr:spPr>
    </xdr:pic>
    <xdr:clientData/>
  </xdr:twoCellAnchor>
  <xdr:twoCellAnchor editAs="oneCell">
    <xdr:from>
      <xdr:col>0</xdr:col>
      <xdr:colOff>70446</xdr:colOff>
      <xdr:row>152</xdr:row>
      <xdr:rowOff>152400</xdr:rowOff>
    </xdr:from>
    <xdr:to>
      <xdr:col>13</xdr:col>
      <xdr:colOff>601394</xdr:colOff>
      <xdr:row>186</xdr:row>
      <xdr:rowOff>76200</xdr:rowOff>
    </xdr:to>
    <xdr:pic>
      <xdr:nvPicPr>
        <xdr:cNvPr id="6" name="รูปภาพ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446" y="27660600"/>
          <a:ext cx="9446348" cy="607695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32002</xdr:colOff>
      <xdr:row>190</xdr:row>
      <xdr:rowOff>76199</xdr:rowOff>
    </xdr:from>
    <xdr:to>
      <xdr:col>13</xdr:col>
      <xdr:colOff>552449</xdr:colOff>
      <xdr:row>225</xdr:row>
      <xdr:rowOff>80485</xdr:rowOff>
    </xdr:to>
    <xdr:pic>
      <xdr:nvPicPr>
        <xdr:cNvPr id="7" name="รูปภาพ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002" y="34461449"/>
          <a:ext cx="9435847" cy="633841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228</xdr:row>
      <xdr:rowOff>111427</xdr:rowOff>
    </xdr:from>
    <xdr:to>
      <xdr:col>13</xdr:col>
      <xdr:colOff>459786</xdr:colOff>
      <xdr:row>262</xdr:row>
      <xdr:rowOff>85725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300" y="41373727"/>
          <a:ext cx="9260886" cy="61274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1110-03\&#3591;&#3610;&#3585;&#3634;&#3619;&#3648;&#3591;&#3636;&#3609;\WINDOWS\Desktop\&#3591;&#3610;&#3585;&#3634;&#3619;&#3648;&#3591;&#3636;&#3609;\&#3652;&#3605;&#3619;&#3617;&#3634;&#3626;4_2548\data\&#3586;&#3657;&#3629;&#3617;&#3641;&#3621;&#3648;&#3585;&#3637;&#3656;&#3618;&#3623;&#3585;&#3633;&#3610;SAP\&#3586;&#3657;&#3629;&#3617;&#3641;&#3621;&#3591;&#3610;&#3607;&#3604;&#3621;&#3629;&#3591;&#3626;&#3656;&#3623;&#3609;&#3585;&#3621;&#3634;&#3591;\Trial1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57/&#3586;&#3629;&#3605;&#3633;&#3657;&#3591;/&#3586;&#3629;&#3605;&#3633;&#3657;&#3591;57%20(&#3609;&#3640;&#3657;&#3618;)/&#3586;&#3629;&#3605;&#3633;&#3657;&#3591;%2057/&#3586;&#3629;&#3605;&#3633;&#3657;&#3591;/8/from+&#3591;&#3610;&#3607;&#3635;&#3585;&#3634;&#3619;_2557%2020-11-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591;&#3610;&#3611;&#3619;&#3632;&#3617;&#3634;&#3603;/&#3611;&#3637;&#3591;&#3610;&#3611;&#3619;&#3632;&#3617;&#3634;&#3603;%2054/&#3586;&#3629;&#3605;&#3633;&#3657;&#3591;&#3591;&#3610;&#3611;&#3619;&#3632;&#3617;&#3634;&#3603;/&#3605;&#3633;&#3657;&#3591;&#3591;&#3610;&#3611;&#3619;&#3632;&#3617;&#3634;&#3603;&#3611;&#3637;%2054%20&#3648;&#3586;&#3605;.&#3611;&#3619;&#3633;&#3610;&#3648;&#3611;&#3657;&#363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%208%20Pro\Desktop\&#3592;&#3633;&#3604;&#3626;&#3619;&#3619;\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eration\OperationY52\PerformanceOperation_NewTarget\PerformanceOperationmak_Oper5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%20PWA\&#3605;&#3636;&#3604;&#3605;&#3634;&#3617;%20M7\&#3650;&#3588;&#3619;&#3591;&#3585;&#3634;&#3619;%20100%20&#3621;&#3657;&#3634;&#3609;\Tracking-Project255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4/10.TOPTEN/report_dif_2564%20TOPTEN_SUM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1037/AppData/Roaming/Microsoft/Excel/Documents%20and%20Settings/pwa/Desktop/FIN-A02-2(NF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&#3586;&#3657;&#3629;&#3617;&#3641;&#3621;&#3648;&#3585;&#3637;&#3656;&#3618;&#3623;&#3585;&#3633;&#3610;SAP/&#3586;&#3657;&#3629;&#3617;&#3641;&#3621;&#3591;&#3610;&#3607;&#3604;&#3621;&#3629;&#3591;&#3626;&#3656;&#3623;&#3609;&#3585;&#3621;&#3634;&#3591;/Trial1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03;&#3616;&#3633;&#3607;&#3619;\&#3591;&#3634;&#3609;&#3591;&#3610;&#3585;&#3634;&#3619;&#3648;&#3591;&#3636;&#3609;\&#3591;&#3610;&#3585;&#3634;&#3619;&#3648;&#3591;&#3636;&#3609;%20&#3611;&#3637;2553\&#3652;&#3605;&#3619;&#3617;&#3634;&#3626;2-53\&#3619;&#3629;&#3610;3-&#3619;&#3633;&#3610;&#3619;&#3629;&#3591;\&#3591;&#3610;&#3607;&#3604;&#3621;&#3629;&#3591;&#3652;&#3605;&#3619;&#3617;&#3634;&#3626;2-53&#3619;&#3633;&#3610;&#3619;&#3629;&#3591;14.07.5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peration\OperationY61\Mail\1.Oct60\&#3648;&#3610;&#3639;&#3657;&#3629;&#3591;&#3605;&#3657;&#3609;\&#3648;&#3586;&#3605;%2010_&#3605;.&#3588;.60(&#3648;&#3610;&#3639;&#3657;&#3629;&#3591;&#3605;&#3657;&#3609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1037/AppData/Roaming/Microsoft/Excel/out%20sap/&#3591;&#3610;&#3585;&#3635;&#3652;&#3619;&#3611;&#3637;%2052%20(&#3649;&#3618;&#3585;&#3648;&#3629;&#3585;&#3594;&#3609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649;&#3592;&#3657;&#3591;&#3648;&#3623;&#3637;&#3618;&#3609;\&#3612;&#3594;&#3609;.&#3611;&#3619;&#3633;&#361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m's%20Job\007%20EVM\EVM%20Q1.58\&#3650;&#3610;&#3609;&#3633;&#3626;&#3611;&#3637;5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1037/AppData/Roaming/Microsoft/Excel/&#3611;&#3619;&#3632;&#3648;&#3617;&#3636;&#3609;&#3612;&#3621;/&#3611;&#3619;&#3632;&#3648;&#3617;&#3636;&#3609;&#3611;&#3637;%2055/tris_Y55/ebitda%203613_&#3611;&#3637;%2055/Google%20Talk%20Received%20Files/Tris%2053%20-%20PL5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-CCA-Region"/>
      <sheetName val="Map-GL"/>
      <sheetName val="Control Sheet"/>
      <sheetName val="Trial_Balance"/>
    </sheetNames>
    <sheetDataSet>
      <sheetData sheetId="0">
        <row r="2">
          <cell r="C2" t="str">
            <v>ผู้ว่าการ กปภ.</v>
          </cell>
        </row>
        <row r="3">
          <cell r="C3" t="str">
            <v>สำนักผู้ว่าการ</v>
          </cell>
        </row>
        <row r="4">
          <cell r="C4" t="str">
            <v>กองเลขานุการและการประชุม</v>
          </cell>
        </row>
        <row r="5">
          <cell r="C5" t="str">
            <v>กองประชาสัมพันธ์</v>
          </cell>
        </row>
        <row r="6">
          <cell r="C6" t="str">
            <v>สำนักตรวจสอบภายใน</v>
          </cell>
        </row>
        <row r="7">
          <cell r="C7" t="str">
            <v>กองตรวจสอบ 1</v>
          </cell>
        </row>
        <row r="8">
          <cell r="C8" t="str">
            <v>กองตรวจสอบ 2</v>
          </cell>
        </row>
        <row r="9">
          <cell r="C9" t="str">
            <v>กองตรวจสอบ 3</v>
          </cell>
        </row>
        <row r="10">
          <cell r="C10" t="str">
            <v>สำนักตรวจการ</v>
          </cell>
        </row>
        <row r="11">
          <cell r="C11" t="str">
            <v>กองตรวจการ 1</v>
          </cell>
        </row>
        <row r="12">
          <cell r="C12" t="str">
            <v>กองตรวจการ 2</v>
          </cell>
        </row>
        <row r="13">
          <cell r="C13" t="str">
            <v>ผู้ช่วยผู้ว่าการ(วิชาการ)</v>
          </cell>
        </row>
        <row r="14">
          <cell r="C14" t="str">
            <v>ฝ่ายวิศวกรรม</v>
          </cell>
        </row>
        <row r="15">
          <cell r="C15" t="str">
            <v>กองมาตรฐานวิศวกรรม</v>
          </cell>
        </row>
        <row r="16">
          <cell r="C16" t="str">
            <v>กองออกแบบโครงการ 1</v>
          </cell>
        </row>
        <row r="17">
          <cell r="C17" t="str">
            <v>กองออกแบบโครงการ 2</v>
          </cell>
        </row>
        <row r="18">
          <cell r="C18" t="str">
            <v>กองเทคนิคก่อสร้าง</v>
          </cell>
        </row>
        <row r="19">
          <cell r="C19" t="str">
            <v>ผู้ช่วยผู้ว่าการ(กิจการวิสาหกิจ)</v>
          </cell>
        </row>
        <row r="20">
          <cell r="C20" t="str">
            <v>ฝ่ายวางแผน</v>
          </cell>
        </row>
        <row r="21">
          <cell r="C21" t="str">
            <v>กองนโยบายและแผน</v>
          </cell>
        </row>
        <row r="22">
          <cell r="C22" t="str">
            <v>กองประสานงานการแปรรูป</v>
          </cell>
        </row>
        <row r="23">
          <cell r="C23" t="str">
            <v>ฝ่ายฝึกอบรม</v>
          </cell>
        </row>
        <row r="24">
          <cell r="C24" t="str">
            <v>กองอำนวยการฝึกอบรม</v>
          </cell>
        </row>
        <row r="25">
          <cell r="C25" t="str">
            <v>กองวิเคราะห์วิจัย</v>
          </cell>
        </row>
        <row r="26">
          <cell r="C26" t="str">
            <v>ผู้ช่วยผู้ว่าการ(สารสนเทศและประเมินผล)</v>
          </cell>
        </row>
        <row r="27">
          <cell r="C27" t="str">
            <v>ฝ่ายเทคโนโลยีสารสนเทศ</v>
          </cell>
        </row>
        <row r="28">
          <cell r="C28" t="str">
            <v>กองคอมพิวเตอร์</v>
          </cell>
        </row>
        <row r="29">
          <cell r="C29" t="str">
            <v>กองวิเคราะห์ข้อมูล</v>
          </cell>
        </row>
        <row r="30">
          <cell r="C30" t="str">
            <v>กองติดตามและประเมินผล</v>
          </cell>
        </row>
        <row r="31">
          <cell r="C31" t="str">
            <v>กองระบบสารสนเทศทางภูมิศาสตร์</v>
          </cell>
        </row>
        <row r="32">
          <cell r="C32" t="str">
            <v>ผู้ช่วยผู้ว่าการ(อำนวยการ)</v>
          </cell>
        </row>
        <row r="33">
          <cell r="C33" t="str">
            <v>ฝ่ายการพนักงาน</v>
          </cell>
        </row>
        <row r="34">
          <cell r="C34" t="str">
            <v>กองระบบงานและวางแผนอัตรากำลัง</v>
          </cell>
        </row>
        <row r="35">
          <cell r="C35" t="str">
            <v>กองการเจ้าหน้าที่</v>
          </cell>
        </row>
        <row r="36">
          <cell r="C36" t="str">
            <v>กองบริหารค่าตอบแทน</v>
          </cell>
        </row>
        <row r="37">
          <cell r="C37" t="str">
            <v>กองวินัยและพนักงานสัมพันธ์</v>
          </cell>
        </row>
        <row r="38">
          <cell r="C38" t="str">
            <v>ฝ่ายกฎหมาย</v>
          </cell>
        </row>
        <row r="39">
          <cell r="C39" t="str">
            <v>ผู้ช่วยผู้ว่าการ(บริหาร)</v>
          </cell>
        </row>
        <row r="40">
          <cell r="C40" t="str">
            <v>ฝ่ายบัญชีและการเงิน</v>
          </cell>
        </row>
        <row r="41">
          <cell r="C41" t="str">
            <v>กองการเงิน</v>
          </cell>
        </row>
        <row r="42">
          <cell r="C42" t="str">
            <v>กองบัญชี</v>
          </cell>
        </row>
        <row r="43">
          <cell r="C43" t="str">
            <v>กองงบประมาณ</v>
          </cell>
        </row>
        <row r="44">
          <cell r="C44" t="str">
            <v>ฝ่ายธุรการและพัสดุ</v>
          </cell>
        </row>
        <row r="45">
          <cell r="C45" t="str">
            <v>กองธุรการ</v>
          </cell>
        </row>
        <row r="46">
          <cell r="C46" t="str">
            <v>กองจัดหา</v>
          </cell>
        </row>
        <row r="47">
          <cell r="C47" t="str">
            <v>กองบริหารทรัพย์สิน</v>
          </cell>
        </row>
        <row r="48">
          <cell r="C48" t="str">
            <v>ผู้ช่วยผู้ว่าการ(ทรัพยากรน้ำ)</v>
          </cell>
        </row>
        <row r="49">
          <cell r="C49" t="str">
            <v>ฝ่ายประสานงานแหล่งน้ำ</v>
          </cell>
        </row>
        <row r="50">
          <cell r="C50" t="str">
            <v>กองพัฒนาแหล่งน้ำ</v>
          </cell>
        </row>
        <row r="51">
          <cell r="C51" t="str">
            <v>กองควบคุมคุณภาพน้ำ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่านก่อน"/>
      <sheetName val="sumary"/>
      <sheetName val="center"/>
      <sheetName val="9"/>
      <sheetName val="10"/>
      <sheetName val="6"/>
      <sheetName val="7"/>
      <sheetName val="1"/>
      <sheetName val="8"/>
      <sheetName val="2"/>
      <sheetName val="3"/>
      <sheetName val="4"/>
      <sheetName val="5"/>
      <sheetName val="G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รหัสบัญชี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A4" t="str">
            <v>รหัสบัญชี</v>
          </cell>
          <cell r="B4" t="str">
            <v>รายการ</v>
          </cell>
          <cell r="C4" t="str">
            <v>รวมทั้งสิ้น</v>
          </cell>
          <cell r="D4" t="str">
            <v>กปภ.ข. 8</v>
          </cell>
          <cell r="E4" t="str">
            <v>ผช.กปภ.ข.8</v>
          </cell>
          <cell r="F4" t="str">
            <v>กผว.8</v>
          </cell>
          <cell r="G4" t="str">
            <v>กบง.8</v>
          </cell>
          <cell r="H4" t="str">
            <v>กรค.8</v>
          </cell>
          <cell r="I4" t="str">
            <v>กบร.8</v>
          </cell>
          <cell r="J4" t="str">
            <v>กรจ.8</v>
          </cell>
          <cell r="K4" t="str">
            <v>กทส.8</v>
          </cell>
          <cell r="L4" t="str">
            <v>อุบลราชธานี</v>
          </cell>
          <cell r="M4" t="str">
            <v>พิบูลมังสาหาร</v>
          </cell>
          <cell r="N4" t="str">
            <v>เดชอุดม</v>
          </cell>
          <cell r="O4" t="str">
            <v>เขมราฐ</v>
          </cell>
          <cell r="P4" t="str">
            <v>อำนาจเจริญ</v>
          </cell>
          <cell r="Q4" t="str">
            <v>ยโสธร</v>
          </cell>
          <cell r="R4" t="str">
            <v>เลิงนกทา</v>
          </cell>
          <cell r="S4" t="str">
            <v>มหาชนะชัย</v>
          </cell>
          <cell r="T4" t="str">
            <v>บุรีรัมย์</v>
          </cell>
          <cell r="U4" t="str">
            <v>สตึก</v>
          </cell>
          <cell r="V4" t="str">
            <v>ลำปลายมาศ</v>
          </cell>
          <cell r="W4" t="str">
            <v>นางรอง</v>
          </cell>
          <cell r="X4" t="str">
            <v>ละหานทราย</v>
          </cell>
          <cell r="Y4" t="str">
            <v>สุรินทร์</v>
          </cell>
          <cell r="Z4" t="str">
            <v>ศีขรภูมิ</v>
          </cell>
          <cell r="AA4" t="str">
            <v>รัตนบุรี</v>
          </cell>
          <cell r="AB4" t="str">
            <v>ศรีสะเกษ</v>
          </cell>
          <cell r="AC4" t="str">
            <v>กันทรลักษ์</v>
          </cell>
          <cell r="AD4" t="str">
            <v>มุกดาหาร</v>
          </cell>
          <cell r="AE4" t="str">
            <v>สังขะ</v>
          </cell>
        </row>
        <row r="5">
          <cell r="D5">
            <v>101939</v>
          </cell>
          <cell r="E5">
            <v>100832</v>
          </cell>
          <cell r="F5">
            <v>100833</v>
          </cell>
          <cell r="G5">
            <v>100834</v>
          </cell>
          <cell r="H5">
            <v>100835</v>
          </cell>
          <cell r="I5">
            <v>100836</v>
          </cell>
          <cell r="J5">
            <v>101940</v>
          </cell>
          <cell r="K5">
            <v>101941</v>
          </cell>
          <cell r="L5">
            <v>100837</v>
          </cell>
          <cell r="M5">
            <v>100843</v>
          </cell>
          <cell r="N5">
            <v>100850</v>
          </cell>
          <cell r="O5">
            <v>100857</v>
          </cell>
          <cell r="P5">
            <v>100863</v>
          </cell>
          <cell r="Q5">
            <v>100871</v>
          </cell>
          <cell r="R5">
            <v>100876</v>
          </cell>
          <cell r="S5">
            <v>100881</v>
          </cell>
          <cell r="T5">
            <v>100904</v>
          </cell>
          <cell r="U5">
            <v>100911</v>
          </cell>
          <cell r="V5">
            <v>100916</v>
          </cell>
          <cell r="W5">
            <v>100920</v>
          </cell>
          <cell r="X5">
            <v>100925</v>
          </cell>
          <cell r="Y5">
            <v>100932</v>
          </cell>
          <cell r="Z5">
            <v>100942</v>
          </cell>
          <cell r="AA5">
            <v>100947</v>
          </cell>
          <cell r="AB5">
            <v>100953</v>
          </cell>
          <cell r="AC5">
            <v>100962</v>
          </cell>
          <cell r="AD5">
            <v>100670</v>
          </cell>
          <cell r="AE5">
            <v>101866</v>
          </cell>
        </row>
        <row r="6">
          <cell r="B6" t="str">
            <v xml:space="preserve">  รายได้จากการจำหน่ายน้ำ</v>
          </cell>
        </row>
        <row r="7">
          <cell r="A7">
            <v>4111001</v>
          </cell>
          <cell r="B7" t="str">
            <v>รายได้ค่าน้ำผ่านมาตร - ที่อยู่อาศัย</v>
          </cell>
        </row>
        <row r="8">
          <cell r="A8">
            <v>4111002</v>
          </cell>
          <cell r="B8" t="str">
            <v>รายได้ค่าน้ำผ่านมาตร - ธุรกิจขนาดเล็ก</v>
          </cell>
        </row>
        <row r="9">
          <cell r="A9">
            <v>4111003</v>
          </cell>
          <cell r="B9" t="str">
            <v>รายได้ค่าน้ำผ่านมาตร - อุตสาหกรรมและธุรกิจฯ</v>
          </cell>
        </row>
        <row r="10">
          <cell r="A10">
            <v>4111004</v>
          </cell>
          <cell r="B10" t="str">
            <v>รายได้ค่าน้ำผ่านมาตร - ราชการ</v>
          </cell>
        </row>
        <row r="11">
          <cell r="A11">
            <v>4111005</v>
          </cell>
          <cell r="B11" t="str">
            <v>รายได้ค่าน้ำผ่านมาตร - รัฐวิสาหกิจ</v>
          </cell>
        </row>
        <row r="12">
          <cell r="A12">
            <v>4112001</v>
          </cell>
          <cell r="B12" t="str">
            <v>รายได้ค่าน้ำท่อธาร</v>
          </cell>
        </row>
        <row r="13">
          <cell r="A13">
            <v>4112002</v>
          </cell>
          <cell r="B13" t="str">
            <v>รายได้จากการขายน้ำประปาสำหรับทดสอบท่อ</v>
          </cell>
        </row>
        <row r="14">
          <cell r="A14">
            <v>4113001</v>
          </cell>
          <cell r="B14" t="str">
            <v>รายได้ค่าน้ำประปาหยอดเหรียญ</v>
          </cell>
        </row>
        <row r="15">
          <cell r="A15">
            <v>4114001</v>
          </cell>
          <cell r="B15" t="str">
            <v>ส่วนลดค่าน้ำ - ที่อยู่อาศัย</v>
          </cell>
        </row>
        <row r="16">
          <cell r="A16">
            <v>4114002</v>
          </cell>
          <cell r="B16" t="str">
            <v>ส่วนลดค่าน้ำ - ธุรกิจขนาดเล็ก</v>
          </cell>
        </row>
        <row r="17">
          <cell r="A17">
            <v>4114003</v>
          </cell>
          <cell r="B17" t="str">
            <v>ส่วนลดค่าน้ำ - อุตสาหกรรม</v>
          </cell>
        </row>
        <row r="18">
          <cell r="A18">
            <v>4114004</v>
          </cell>
          <cell r="B18" t="str">
            <v>ส่วนลดค่าน้ำ - ราชการ</v>
          </cell>
        </row>
        <row r="19">
          <cell r="A19">
            <v>4114005</v>
          </cell>
          <cell r="B19" t="str">
            <v>ส่วนลดค่าน้ำ - รัฐวิสาหกิจ</v>
          </cell>
        </row>
        <row r="20">
          <cell r="B20" t="str">
            <v xml:space="preserve">  รายได้ค่าบริการ</v>
          </cell>
        </row>
        <row r="21">
          <cell r="A21">
            <v>4121002</v>
          </cell>
          <cell r="B21" t="str">
            <v>รายได้ค่าบริการทั่วไป</v>
          </cell>
        </row>
        <row r="22">
          <cell r="A22">
            <v>4121003</v>
          </cell>
          <cell r="B22" t="str">
            <v>รายได้ค่าบริการอื่นๆ</v>
          </cell>
        </row>
        <row r="23">
          <cell r="B23" t="str">
            <v>รายได้ค่าจำหน่ายน้ำและบริการ</v>
          </cell>
        </row>
        <row r="24">
          <cell r="B24" t="str">
            <v xml:space="preserve">  รายได้ค่าติดตั้งและวางท่อ</v>
          </cell>
        </row>
        <row r="25">
          <cell r="A25">
            <v>4121001</v>
          </cell>
          <cell r="B25" t="str">
            <v>รายได้ค่าติดตั้งและวางท่อ</v>
          </cell>
        </row>
        <row r="26">
          <cell r="B26" t="str">
            <v xml:space="preserve">  ต้นทุนค่าติดตั้งและวางท่อ</v>
          </cell>
        </row>
        <row r="27">
          <cell r="A27">
            <v>5311001</v>
          </cell>
          <cell r="B27" t="str">
            <v>ค่าวัสดุดำเนินการใช้ไปในการติดตั้ง</v>
          </cell>
        </row>
        <row r="28">
          <cell r="A28">
            <v>5311002</v>
          </cell>
          <cell r="B28" t="str">
            <v>วัสดุสิ้นเปลืองใช้ไป</v>
          </cell>
        </row>
        <row r="29">
          <cell r="A29">
            <v>5311003</v>
          </cell>
          <cell r="B29" t="str">
            <v>ผลต่างทางด้านราคาจากการสั่งซื้อ-ติดตั้ง</v>
          </cell>
        </row>
        <row r="30">
          <cell r="A30">
            <v>5321002</v>
          </cell>
          <cell r="B30" t="str">
            <v>ค่าจ้างเหมา</v>
          </cell>
        </row>
        <row r="31">
          <cell r="B31" t="str">
            <v>รายได้ค่าติดตั้งและวางท่อ - สุทธิ</v>
          </cell>
        </row>
        <row r="32">
          <cell r="B32" t="str">
            <v>รายได้ชดเชยค่าน้ำขั้นต่ำ</v>
          </cell>
        </row>
        <row r="33">
          <cell r="A33">
            <v>4231001</v>
          </cell>
          <cell r="B33" t="str">
            <v>รายได้เงินชดเชย-ค่าน้ำขั้นต่ำ</v>
          </cell>
        </row>
        <row r="34">
          <cell r="B34" t="str">
            <v>รายได้ชดเชย - ค่าที่ปรึกษา</v>
          </cell>
        </row>
        <row r="35">
          <cell r="A35">
            <v>4231002</v>
          </cell>
          <cell r="B35" t="str">
            <v>รายได้ชดเชย - ค่าที่ปรึกษา</v>
          </cell>
        </row>
        <row r="36">
          <cell r="B36" t="str">
            <v>เงินชดเชยค่าดำเนินการในการบริการเชิงสังคม</v>
          </cell>
        </row>
        <row r="37">
          <cell r="A37">
            <v>4231003</v>
          </cell>
          <cell r="B37" t="str">
            <v>รายได้เงินชดเชย - ค่าดำเนินการเชิงสังคมจากรัฐบาล</v>
          </cell>
        </row>
        <row r="38">
          <cell r="B38" t="str">
            <v>เงินชดเชยและค่าปรับส่งมอบน้ำไม่ครบตามสัญญา</v>
          </cell>
        </row>
        <row r="39">
          <cell r="A39">
            <v>4231004</v>
          </cell>
          <cell r="B39" t="str">
            <v>รายได้เงินชดเชย - ค่าปรับส่งมอบน้ำไม่ครบตามสัญญา</v>
          </cell>
        </row>
        <row r="40">
          <cell r="A40" t="str">
            <v>รวมรายได้จากการดำเนินงาน</v>
          </cell>
        </row>
        <row r="41">
          <cell r="B41" t="str">
            <v>เงินเดือน</v>
          </cell>
        </row>
        <row r="42">
          <cell r="A42">
            <v>6211001</v>
          </cell>
          <cell r="B42" t="str">
            <v>เงินเดือน</v>
          </cell>
        </row>
        <row r="43">
          <cell r="B43" t="str">
            <v>ค่าจ้างชั่วคราว</v>
          </cell>
        </row>
        <row r="44">
          <cell r="A44">
            <v>6211005</v>
          </cell>
          <cell r="B44" t="str">
            <v>ค่าจ้างชั่วคราว-รายเดือน</v>
          </cell>
        </row>
        <row r="45">
          <cell r="B45" t="str">
            <v>ค่าตอบแทนและสวัสดิการพนักงาน</v>
          </cell>
        </row>
        <row r="46">
          <cell r="A46">
            <v>6211003</v>
          </cell>
          <cell r="B46" t="str">
            <v>ค่าล่วงเวลา</v>
          </cell>
        </row>
        <row r="47">
          <cell r="A47">
            <v>6211007</v>
          </cell>
          <cell r="B47" t="str">
            <v>เงินชดเชยสาเหตุออกจากงาน</v>
          </cell>
        </row>
        <row r="48">
          <cell r="A48">
            <v>6211008</v>
          </cell>
          <cell r="B48" t="str">
            <v>ค่าตอบแทนอื่นที่จ่ายให้พนักงาน</v>
          </cell>
        </row>
        <row r="49">
          <cell r="A49">
            <v>6212002</v>
          </cell>
          <cell r="B49" t="str">
            <v>ค่ารักษาพยาบาล</v>
          </cell>
        </row>
        <row r="50">
          <cell r="A50">
            <v>6212003</v>
          </cell>
          <cell r="B50" t="str">
            <v>ค่าเบี้ยประกันภัยพนักงาน</v>
          </cell>
        </row>
        <row r="51">
          <cell r="A51">
            <v>6212004</v>
          </cell>
          <cell r="B51" t="str">
            <v>เงินทดแทน</v>
          </cell>
        </row>
        <row r="52">
          <cell r="A52">
            <v>6212005</v>
          </cell>
          <cell r="B52" t="str">
            <v>เงินช่วยเหลือ</v>
          </cell>
        </row>
        <row r="53">
          <cell r="A53">
            <v>6212006</v>
          </cell>
          <cell r="B53" t="str">
            <v>เงินสมทบกองทุนสำรองเลี้ยงชีพ</v>
          </cell>
        </row>
        <row r="54">
          <cell r="A54">
            <v>6212007</v>
          </cell>
          <cell r="B54" t="str">
            <v>เงินสมทบกองทุนสงเคราะห์</v>
          </cell>
        </row>
        <row r="55">
          <cell r="A55">
            <v>6212008</v>
          </cell>
          <cell r="B55" t="str">
            <v>ค่าสวัสดิการอื่นๆ</v>
          </cell>
        </row>
        <row r="56">
          <cell r="B56" t="str">
            <v>วัสดุการผลิต</v>
          </cell>
        </row>
        <row r="57">
          <cell r="A57">
            <v>5111003</v>
          </cell>
          <cell r="B57" t="str">
            <v>ค่าวัสดุการผลิตใช้ไป</v>
          </cell>
        </row>
        <row r="58">
          <cell r="A58">
            <v>5111005</v>
          </cell>
          <cell r="B58" t="str">
            <v>ผลต่างทางด้านราคาจากการสั่งซื้อตปท.-ผลิต</v>
          </cell>
        </row>
        <row r="59">
          <cell r="B59" t="str">
            <v>วัสดุดำเนินการและซ่อมบำรุง</v>
          </cell>
        </row>
        <row r="60">
          <cell r="A60">
            <v>5111004</v>
          </cell>
          <cell r="B60" t="str">
            <v>ค่าวัสดุวิเคราะห์น้ำและอื่นๆ</v>
          </cell>
        </row>
        <row r="61">
          <cell r="A61">
            <v>5131001</v>
          </cell>
          <cell r="B61" t="str">
            <v>ค่าซ่อมแซมสิ่งก่อสร้าง</v>
          </cell>
        </row>
        <row r="62">
          <cell r="A62">
            <v>5131002</v>
          </cell>
          <cell r="B62" t="str">
            <v>ค่าซ่อมแซมเครื่องจักรกล</v>
          </cell>
        </row>
        <row r="63">
          <cell r="A63">
            <v>5131003</v>
          </cell>
          <cell r="B63" t="str">
            <v>ค่าซ่อมแซมระบบไฟฟ้า</v>
          </cell>
        </row>
        <row r="64">
          <cell r="A64">
            <v>5211001</v>
          </cell>
          <cell r="B64" t="str">
            <v>ค่าวัสดุดำเนินการใช้ไปในการจำหน่าย</v>
          </cell>
        </row>
        <row r="65">
          <cell r="A65">
            <v>5211002</v>
          </cell>
          <cell r="B65" t="str">
            <v>ผลต่างทางด้านราคาจากการสั่งซื้อ-จำหน่าย</v>
          </cell>
        </row>
        <row r="66">
          <cell r="A66">
            <v>5221001</v>
          </cell>
          <cell r="B66" t="str">
            <v>ค่าซ่อมแซมบำรุงประปา</v>
          </cell>
        </row>
        <row r="67">
          <cell r="A67">
            <v>6261003</v>
          </cell>
          <cell r="B67" t="str">
            <v>ค่าซ่อมบำรุง-ยานพาหนะ</v>
          </cell>
        </row>
        <row r="68">
          <cell r="B68" t="str">
            <v>น้ำมันเชื้อเพลิงและหล่อลื่น</v>
          </cell>
        </row>
        <row r="69">
          <cell r="A69">
            <v>5121001</v>
          </cell>
          <cell r="B69" t="str">
            <v>ค่าน้ำมันเชื้อเพลิง</v>
          </cell>
        </row>
        <row r="70">
          <cell r="A70">
            <v>5231002</v>
          </cell>
          <cell r="B70" t="str">
            <v>ค่าน้ำมันเชื้อเพลิง-ระบบจำหน่าย</v>
          </cell>
        </row>
        <row r="71">
          <cell r="A71">
            <v>6261001</v>
          </cell>
          <cell r="B71" t="str">
            <v>ค่าน้ำมัน</v>
          </cell>
        </row>
        <row r="72">
          <cell r="B72" t="str">
            <v>วัสดุสำนักงาน</v>
          </cell>
        </row>
        <row r="73">
          <cell r="A73">
            <v>6111001</v>
          </cell>
          <cell r="B73" t="str">
            <v>ค่าโฆษณา</v>
          </cell>
        </row>
        <row r="74">
          <cell r="A74">
            <v>6111002</v>
          </cell>
          <cell r="B74" t="str">
            <v>ค่าประชาสัมพันธ์</v>
          </cell>
        </row>
        <row r="75">
          <cell r="A75">
            <v>6111003</v>
          </cell>
          <cell r="B75" t="str">
            <v>ค่าภาษีป้าย</v>
          </cell>
        </row>
        <row r="76">
          <cell r="A76">
            <v>6241001</v>
          </cell>
          <cell r="B76" t="str">
            <v>ค่าเครื่องเขียนแบบพิมพ์</v>
          </cell>
        </row>
        <row r="77">
          <cell r="A77">
            <v>6241002</v>
          </cell>
          <cell r="B77" t="str">
            <v>ค่าถ่ายเอกสารและพิมพ์เขียว</v>
          </cell>
        </row>
        <row r="78">
          <cell r="A78">
            <v>6241003</v>
          </cell>
          <cell r="B78" t="str">
            <v>ค่าวัสดุสิ้นเปลืองทั่วไป</v>
          </cell>
        </row>
        <row r="79">
          <cell r="B79" t="str">
            <v>ค่าจ้างและบริการ</v>
          </cell>
        </row>
        <row r="80">
          <cell r="A80">
            <v>5141001</v>
          </cell>
          <cell r="B80" t="str">
            <v>ค่าจ้างเหมาผลิตน้ำ</v>
          </cell>
        </row>
        <row r="81">
          <cell r="A81">
            <v>5141002</v>
          </cell>
          <cell r="B81" t="str">
            <v>ค่าจ้างเหมาสูบน้ำ</v>
          </cell>
        </row>
        <row r="82">
          <cell r="A82">
            <v>5141003</v>
          </cell>
          <cell r="B82" t="str">
            <v>ค่าจ้างระวังดูแลรักษาน้ำ</v>
          </cell>
        </row>
        <row r="83">
          <cell r="A83">
            <v>5231001</v>
          </cell>
          <cell r="B83" t="str">
            <v>ค่าระวางบรรทุกและขนส่ง</v>
          </cell>
        </row>
        <row r="84">
          <cell r="A84">
            <v>5251001</v>
          </cell>
          <cell r="B84" t="str">
            <v>ค่าจ้างเหมาทดสอบมาตร</v>
          </cell>
        </row>
        <row r="85">
          <cell r="A85">
            <v>6121001</v>
          </cell>
          <cell r="B85" t="str">
            <v>ค่าจ้างเหมาเก็บเงิน</v>
          </cell>
        </row>
        <row r="86">
          <cell r="A86">
            <v>6121002</v>
          </cell>
          <cell r="B86" t="str">
            <v>ค่าจ้างเหมาอ่านมาตร</v>
          </cell>
        </row>
        <row r="87">
          <cell r="A87">
            <v>6211004</v>
          </cell>
          <cell r="B87" t="str">
            <v>ค่าจ้างชั่วคราว</v>
          </cell>
        </row>
        <row r="88">
          <cell r="A88">
            <v>6211006</v>
          </cell>
          <cell r="B88" t="str">
            <v>ค่าจ้างชั่วคราว-รายวัน</v>
          </cell>
        </row>
        <row r="89">
          <cell r="A89">
            <v>6232001</v>
          </cell>
          <cell r="B89" t="str">
            <v>ค่าเช่าอาคาร สำนักงาน</v>
          </cell>
        </row>
        <row r="90">
          <cell r="A90">
            <v>6232002</v>
          </cell>
          <cell r="B90" t="str">
            <v>ค่าเช่าครุภัณฑ์ สำนักงาน</v>
          </cell>
        </row>
        <row r="91">
          <cell r="A91">
            <v>6232003</v>
          </cell>
          <cell r="B91" t="str">
            <v>ค่าซ่อมแซมอาคาร สำนักงาน</v>
          </cell>
        </row>
        <row r="92">
          <cell r="A92">
            <v>6232004</v>
          </cell>
          <cell r="B92" t="str">
            <v>ค่าซ่อมแซมครุภัณฑ์</v>
          </cell>
        </row>
        <row r="93">
          <cell r="A93">
            <v>6232005</v>
          </cell>
          <cell r="B93" t="str">
            <v>ค่าซ่อมแซมเครื่องคอมพิวเตอร์</v>
          </cell>
        </row>
        <row r="94">
          <cell r="A94">
            <v>6242001</v>
          </cell>
          <cell r="B94" t="str">
            <v>ค่าจ้างพนักงานรักษาความปลอดภัย</v>
          </cell>
        </row>
        <row r="95">
          <cell r="A95">
            <v>6242002</v>
          </cell>
          <cell r="B95" t="str">
            <v>ค่าจ้างพนักงานทำความสะอาด</v>
          </cell>
        </row>
        <row r="96">
          <cell r="A96">
            <v>6242003</v>
          </cell>
          <cell r="B96" t="str">
            <v>ค่าจ้างหน่วยงานภายนอกดูแลสำนักงาน อื่นๆ</v>
          </cell>
        </row>
        <row r="97">
          <cell r="A97">
            <v>6242004</v>
          </cell>
          <cell r="B97" t="str">
            <v>ค่าจ้างหน่วยงานภายนอกดูและระบบคอมพิวเตอร์</v>
          </cell>
        </row>
        <row r="98">
          <cell r="B98" t="str">
            <v>ค่าใช้จ่ายในการดำเนินงานอื่น</v>
          </cell>
        </row>
        <row r="99">
          <cell r="A99">
            <v>6212001</v>
          </cell>
          <cell r="B99" t="str">
            <v>ค่าฝึกอบรม</v>
          </cell>
        </row>
        <row r="100">
          <cell r="A100">
            <v>6221001</v>
          </cell>
          <cell r="B100" t="str">
            <v>ค่าใช้จ่ายในการเดินทาง-ต่างประเทศ</v>
          </cell>
        </row>
        <row r="101">
          <cell r="A101">
            <v>6221002</v>
          </cell>
          <cell r="B101" t="str">
            <v>ค่าใช้จ่ายในการเดินทาง - ในประเทศ</v>
          </cell>
        </row>
        <row r="102">
          <cell r="A102">
            <v>6231001</v>
          </cell>
          <cell r="B102" t="str">
            <v>ค่าเช่าที่ดิน</v>
          </cell>
        </row>
        <row r="103">
          <cell r="A103">
            <v>6231002</v>
          </cell>
          <cell r="B103" t="str">
            <v>ค่าภาษีโรงเรือนและที่ดิน</v>
          </cell>
        </row>
        <row r="104">
          <cell r="A104">
            <v>6261002</v>
          </cell>
          <cell r="B104" t="str">
            <v>ค่าเบี้ยประกันภัย-ยานพาหนะ</v>
          </cell>
        </row>
        <row r="105">
          <cell r="A105">
            <v>6261004</v>
          </cell>
          <cell r="B105" t="str">
            <v>ค่าเช่ารถยนต์</v>
          </cell>
        </row>
        <row r="106">
          <cell r="A106">
            <v>6261005</v>
          </cell>
          <cell r="B106" t="str">
            <v>ค่าธรรมเนียมและภาษี</v>
          </cell>
        </row>
        <row r="107">
          <cell r="A107">
            <v>6271001</v>
          </cell>
          <cell r="B107" t="str">
            <v>ค่าที่ปรึกษา</v>
          </cell>
        </row>
        <row r="108">
          <cell r="A108">
            <v>6271002</v>
          </cell>
          <cell r="B108" t="str">
            <v>ค่าตอบแทน</v>
          </cell>
        </row>
        <row r="109">
          <cell r="A109">
            <v>6271003</v>
          </cell>
          <cell r="B109" t="str">
            <v>ค่าใช้จ่ายในการเดินทาง</v>
          </cell>
        </row>
        <row r="110">
          <cell r="A110">
            <v>6271004</v>
          </cell>
          <cell r="B110" t="str">
            <v>ค่าใช้จ่ายเกี่ยวกับรถยนต์</v>
          </cell>
        </row>
        <row r="111">
          <cell r="A111">
            <v>6271005</v>
          </cell>
          <cell r="B111" t="str">
            <v>ค่ารับรองเฉพาะ</v>
          </cell>
        </row>
        <row r="112">
          <cell r="A112">
            <v>6271006</v>
          </cell>
          <cell r="B112" t="str">
            <v>ค่าใช้จ่ายอื่นๆเฉพาะ</v>
          </cell>
        </row>
        <row r="113">
          <cell r="A113">
            <v>6272001</v>
          </cell>
          <cell r="B113" t="str">
            <v>ค่าสอบบัญชี</v>
          </cell>
        </row>
        <row r="114">
          <cell r="A114">
            <v>6272002</v>
          </cell>
          <cell r="B114" t="str">
            <v>ค่าใช้จ่ายในการเดินทางของผู้สอบบัญชี</v>
          </cell>
        </row>
        <row r="115">
          <cell r="A115">
            <v>6272003</v>
          </cell>
          <cell r="B115" t="str">
            <v>ค่าทำงานล่วงเวลาของผู้สอบบัญชี</v>
          </cell>
        </row>
        <row r="116">
          <cell r="A116">
            <v>6272004</v>
          </cell>
          <cell r="B116" t="str">
            <v>เงินสมนาคุณผู้สอบบัญชี</v>
          </cell>
        </row>
        <row r="117">
          <cell r="A117">
            <v>6273001</v>
          </cell>
          <cell r="B117" t="str">
            <v>ค่ารับรอง</v>
          </cell>
        </row>
        <row r="118">
          <cell r="A118">
            <v>6273002</v>
          </cell>
          <cell r="B118" t="str">
            <v>ค่าใช้จ่ายในการประชุม</v>
          </cell>
        </row>
        <row r="119">
          <cell r="A119">
            <v>6273003</v>
          </cell>
          <cell r="B119" t="str">
            <v>ค่ารับรองตำแหน่ง</v>
          </cell>
        </row>
        <row r="120">
          <cell r="A120">
            <v>6275001</v>
          </cell>
          <cell r="B120" t="str">
            <v>ค่าเบี้ยประชุมผู้บริหาร</v>
          </cell>
        </row>
        <row r="121">
          <cell r="A121">
            <v>6275002</v>
          </cell>
          <cell r="B121" t="str">
            <v>ค่าเบี้ยประชุมกรรมการ</v>
          </cell>
        </row>
        <row r="122">
          <cell r="A122">
            <v>6278001</v>
          </cell>
          <cell r="B122" t="str">
            <v>ค่าใช้จ่ายในการวิจัยและพัฒนา</v>
          </cell>
        </row>
        <row r="123">
          <cell r="A123">
            <v>6279013</v>
          </cell>
          <cell r="B123" t="str">
            <v>วัสดุถาวร</v>
          </cell>
        </row>
        <row r="124">
          <cell r="B124" t="str">
            <v>ค่าไฟฟ้า</v>
          </cell>
        </row>
        <row r="125">
          <cell r="A125">
            <v>5121002</v>
          </cell>
          <cell r="B125" t="str">
            <v>ค่าไฟฟ้า-ระบบผลิต</v>
          </cell>
        </row>
        <row r="126">
          <cell r="A126">
            <v>5241001</v>
          </cell>
          <cell r="B126" t="str">
            <v>ค่าไฟฟ้า - ระบบจำหน่าย</v>
          </cell>
        </row>
        <row r="127">
          <cell r="A127">
            <v>6251001</v>
          </cell>
          <cell r="B127" t="str">
            <v>ค่าไฟฟ้า-สำนักงาน</v>
          </cell>
        </row>
        <row r="128">
          <cell r="B128" t="str">
            <v>ค่าใช้จ่ายและค่าติดตั้งสาธารณูปโภค</v>
          </cell>
        </row>
        <row r="129">
          <cell r="A129">
            <v>5121003</v>
          </cell>
          <cell r="B129" t="str">
            <v>ค่าติดตั้งไฟฟ้า-ระบบผลิต</v>
          </cell>
        </row>
        <row r="130">
          <cell r="A130">
            <v>5241002</v>
          </cell>
          <cell r="B130" t="str">
            <v>ค่าติดตั้งไฟฟ้า - ระบบจำหน่าย</v>
          </cell>
        </row>
        <row r="131">
          <cell r="A131">
            <v>6251002</v>
          </cell>
          <cell r="B131" t="str">
            <v>ค่าน้ำประปา</v>
          </cell>
        </row>
        <row r="132">
          <cell r="A132">
            <v>6251003</v>
          </cell>
          <cell r="B132" t="str">
            <v>ค่าติดตั้งไฟฟ้า-สำนักงาน</v>
          </cell>
        </row>
        <row r="133">
          <cell r="A133">
            <v>6252001</v>
          </cell>
          <cell r="B133" t="str">
            <v>ค่าโทรศัพท์/ค่าโทรสาร-ต่างประเทศ</v>
          </cell>
        </row>
        <row r="134">
          <cell r="A134">
            <v>6252002</v>
          </cell>
          <cell r="B134" t="str">
            <v>ค่าโทรศัพท์ / ค่าโทรสาร - ในประเทศ</v>
          </cell>
        </row>
        <row r="135">
          <cell r="A135">
            <v>6253001</v>
          </cell>
          <cell r="B135" t="str">
            <v>ค่าไปรษณียากรและโทรเลข</v>
          </cell>
        </row>
        <row r="136">
          <cell r="A136">
            <v>6253002</v>
          </cell>
          <cell r="B136" t="str">
            <v>ค่าการสื่อสารอื่นๆ</v>
          </cell>
        </row>
        <row r="137">
          <cell r="B137" t="str">
            <v>ค่าธรรมเนียมธนาคารและค่าธรรมเนียมอื่น</v>
          </cell>
        </row>
        <row r="138">
          <cell r="A138">
            <v>6274001</v>
          </cell>
          <cell r="B138" t="str">
            <v>ค่าธรรมเนียมธนาคาร</v>
          </cell>
        </row>
        <row r="139">
          <cell r="A139">
            <v>6274002</v>
          </cell>
          <cell r="B139" t="str">
            <v>ค่าธรรมเนียมอื่น</v>
          </cell>
        </row>
        <row r="140">
          <cell r="B140" t="str">
            <v>หนี้สงสัยจะสูญ</v>
          </cell>
        </row>
        <row r="141">
          <cell r="A141">
            <v>6279003</v>
          </cell>
          <cell r="B141" t="str">
            <v>หนี้สูญ</v>
          </cell>
        </row>
        <row r="142">
          <cell r="A142">
            <v>6279004</v>
          </cell>
          <cell r="B142" t="str">
            <v>หนี้สงสัยจะสูญ</v>
          </cell>
        </row>
        <row r="143">
          <cell r="B143" t="str">
            <v xml:space="preserve">ค่าเสื่อมราคา </v>
          </cell>
        </row>
        <row r="144">
          <cell r="A144">
            <v>6281001</v>
          </cell>
          <cell r="B144" t="str">
            <v>ค่าเสื่อมราคา-อาคารและสิ่งปลูกสร้าง</v>
          </cell>
        </row>
        <row r="145">
          <cell r="A145">
            <v>6281002</v>
          </cell>
          <cell r="B145" t="str">
            <v>ค่าเสื่อมราคา-ครุภัณฑ์</v>
          </cell>
        </row>
        <row r="146">
          <cell r="A146">
            <v>6282002</v>
          </cell>
          <cell r="B146" t="str">
            <v>ค่าตัดจำหน่ายสิทธิการใช้ทรัพย์สิน</v>
          </cell>
        </row>
        <row r="147">
          <cell r="A147">
            <v>6282003</v>
          </cell>
          <cell r="B147" t="str">
            <v>ค่าตัดจำหน่ายสินทรัพย์ที่ไม่มีตัวตน</v>
          </cell>
        </row>
        <row r="148">
          <cell r="B148" t="str">
            <v>ค่าน้ำผลิต</v>
          </cell>
        </row>
        <row r="149">
          <cell r="A149">
            <v>5111001</v>
          </cell>
          <cell r="B149" t="str">
            <v>ค่าซื้อน้ำดิบ</v>
          </cell>
        </row>
        <row r="150">
          <cell r="A150">
            <v>5111007</v>
          </cell>
          <cell r="B150" t="str">
            <v>ค่าซื้อน้ำดิบจากเอกชน</v>
          </cell>
        </row>
        <row r="151">
          <cell r="B151" t="str">
            <v>ค่าน้ำจำหน่าย</v>
          </cell>
        </row>
        <row r="152">
          <cell r="A152">
            <v>5111002</v>
          </cell>
          <cell r="B152" t="str">
            <v>ค่าซื้อน้ำประปา</v>
          </cell>
        </row>
        <row r="153">
          <cell r="B153" t="str">
            <v>ค่าอนุรักษ์น้ำบาดาล</v>
          </cell>
        </row>
        <row r="154">
          <cell r="A154">
            <v>5111006</v>
          </cell>
          <cell r="B154" t="str">
            <v>ค่าอนุรักษ์น้ำบาดาล</v>
          </cell>
        </row>
        <row r="155">
          <cell r="B155" t="str">
            <v>สำรองงบทำการ</v>
          </cell>
        </row>
        <row r="156">
          <cell r="A156" t="str">
            <v>รวมค่าใช้จ่ายจากการดำเนินงาน</v>
          </cell>
        </row>
        <row r="157">
          <cell r="A157" t="str">
            <v>กำไร(ขาดทุน)จากการดำเนินงาน</v>
          </cell>
        </row>
        <row r="158">
          <cell r="B158" t="str">
            <v>รายได้ที่ไม่เกี่ยวกับการดำเนินงาน</v>
          </cell>
        </row>
        <row r="159">
          <cell r="B159" t="str">
            <v xml:space="preserve">  ดอกเบี้ยรับ</v>
          </cell>
        </row>
        <row r="160">
          <cell r="A160">
            <v>4211001</v>
          </cell>
          <cell r="B160" t="str">
            <v>ดอกเบี้ยเงินฝากธนาคาร</v>
          </cell>
        </row>
        <row r="161">
          <cell r="A161">
            <v>4211002</v>
          </cell>
          <cell r="B161" t="str">
            <v>ดอกเบี้ยเงินกู้พนักงาน</v>
          </cell>
        </row>
        <row r="162">
          <cell r="B162" t="str">
            <v xml:space="preserve">  รายได้อื่นๆ</v>
          </cell>
        </row>
        <row r="163">
          <cell r="A163">
            <v>4221001</v>
          </cell>
          <cell r="B163" t="str">
            <v>รายได้เงินปันผล</v>
          </cell>
        </row>
        <row r="164">
          <cell r="A164">
            <v>4241001</v>
          </cell>
          <cell r="B164" t="str">
            <v>รายได้จากการจำหน่ายวัสดุ</v>
          </cell>
        </row>
        <row r="165">
          <cell r="A165">
            <v>4241002</v>
          </cell>
          <cell r="B165" t="str">
            <v>รายได้จากการขายแบบฟอร์ม</v>
          </cell>
        </row>
        <row r="166">
          <cell r="A166">
            <v>4241003</v>
          </cell>
          <cell r="B166" t="str">
            <v>รายได้จากการขายไฟ/น้ำ/โทรศัพท์</v>
          </cell>
        </row>
        <row r="167">
          <cell r="A167">
            <v>4241004</v>
          </cell>
          <cell r="B167" t="str">
            <v>รายได้ค่าขายน้ำดิบ</v>
          </cell>
        </row>
        <row r="168">
          <cell r="A168">
            <v>4251001</v>
          </cell>
          <cell r="B168" t="str">
            <v>กำไรจากการจำหน่ายสินทรัพย์</v>
          </cell>
        </row>
        <row r="169">
          <cell r="A169">
            <v>4261001</v>
          </cell>
          <cell r="B169" t="str">
            <v>รายได้จากการรับบริจาคจากรัฐบาล</v>
          </cell>
        </row>
        <row r="170">
          <cell r="A170">
            <v>4261002</v>
          </cell>
          <cell r="B170" t="str">
            <v>รายได้จากการรับบริจาคจากเอกชน</v>
          </cell>
        </row>
        <row r="171">
          <cell r="A171">
            <v>4261003</v>
          </cell>
          <cell r="B171" t="str">
            <v>รายได้จากการรับบริจาคจากหน่วยงานอื่นๆ</v>
          </cell>
        </row>
        <row r="172">
          <cell r="A172">
            <v>4261004</v>
          </cell>
          <cell r="B172" t="str">
            <v>รายได้จากสินทรัพย์รับบริจาคภาคเอกชนตัดบัญชี</v>
          </cell>
        </row>
        <row r="173">
          <cell r="A173">
            <v>4262001</v>
          </cell>
          <cell r="B173" t="str">
            <v>รายได้เงินอุดหนุนจากรัฐบาล</v>
          </cell>
        </row>
        <row r="174">
          <cell r="A174">
            <v>4271001</v>
          </cell>
          <cell r="B174" t="str">
            <v>รายได้จากการรับสัมปทาน</v>
          </cell>
        </row>
        <row r="175">
          <cell r="A175">
            <v>4271002</v>
          </cell>
          <cell r="B175" t="str">
            <v>รายได้ค่าตอบแทนจากการให้สัมปทาน</v>
          </cell>
        </row>
        <row r="176">
          <cell r="A176">
            <v>4291001</v>
          </cell>
          <cell r="B176" t="str">
            <v>รายได้ค่าปรับและค่าเสียหาย</v>
          </cell>
        </row>
        <row r="177">
          <cell r="A177">
            <v>4291003</v>
          </cell>
          <cell r="B177" t="str">
            <v>รายได้เบ็ดเตล็ด</v>
          </cell>
        </row>
        <row r="178">
          <cell r="A178">
            <v>4291004</v>
          </cell>
          <cell r="B178" t="str">
            <v>กำไรจากการปรับราคาวัสดุ</v>
          </cell>
        </row>
        <row r="179">
          <cell r="A179">
            <v>4291005</v>
          </cell>
          <cell r="B179" t="str">
            <v>ส่วนลดรับอื่น</v>
          </cell>
        </row>
        <row r="180">
          <cell r="A180">
            <v>4292001</v>
          </cell>
          <cell r="B180" t="str">
            <v>กำไรในเงินลงทุนของบริษัทร่วม</v>
          </cell>
        </row>
        <row r="181">
          <cell r="B181" t="str">
            <v>ค่าใช้จ่ายที่ไม่เกี่ยวกับการดำเนินงาน</v>
          </cell>
        </row>
        <row r="182">
          <cell r="B182" t="str">
            <v xml:space="preserve">  ดอกเบี้ยจ่าย</v>
          </cell>
        </row>
        <row r="183">
          <cell r="A183">
            <v>6291007</v>
          </cell>
          <cell r="B183" t="str">
            <v>ดอกเบี้ยพันธบัตรการประปาส่วนภูมิภาค</v>
          </cell>
        </row>
        <row r="184">
          <cell r="A184">
            <v>6291008</v>
          </cell>
        </row>
        <row r="185">
          <cell r="B185" t="str">
            <v xml:space="preserve">  ค่าใช้จ่ายอื่นๆ</v>
          </cell>
        </row>
        <row r="186">
          <cell r="A186">
            <v>6276001</v>
          </cell>
          <cell r="B186" t="str">
            <v>เงินบริจาคเพื่อสาธารณประโยชน์</v>
          </cell>
        </row>
        <row r="187">
          <cell r="A187">
            <v>6276002</v>
          </cell>
          <cell r="B187" t="str">
            <v>เงินบริจาคเพื่อการศึกษาและกีฬา</v>
          </cell>
        </row>
        <row r="188">
          <cell r="A188">
            <v>6277001</v>
          </cell>
          <cell r="B188" t="str">
            <v>เงินสมนาคุณประปาดีเด่น</v>
          </cell>
        </row>
        <row r="189">
          <cell r="A189">
            <v>6277002</v>
          </cell>
          <cell r="B189" t="str">
            <v>เงินสมนาคุณบุคคลภายนอก</v>
          </cell>
        </row>
        <row r="190">
          <cell r="A190">
            <v>6279001</v>
          </cell>
          <cell r="B190" t="str">
            <v>รายจ่ายต้องห้าม</v>
          </cell>
        </row>
        <row r="191">
          <cell r="A191">
            <v>6279002</v>
          </cell>
          <cell r="B191" t="str">
            <v>ค่าปรับและค่าเสียหายจ่ายคืน</v>
          </cell>
        </row>
        <row r="192">
          <cell r="A192">
            <v>6279005</v>
          </cell>
          <cell r="B192" t="str">
            <v>ปรับปรุงหนี้สงสัยจะสูญ</v>
          </cell>
        </row>
        <row r="193">
          <cell r="A193">
            <v>6279006</v>
          </cell>
          <cell r="B193" t="str">
            <v>ขาดทุนจากการจำหน่ายสินทรัพย์</v>
          </cell>
        </row>
        <row r="194">
          <cell r="A194">
            <v>6279007</v>
          </cell>
          <cell r="B194" t="str">
            <v>ปรับมูลค่าวัสดุคงเหลือ</v>
          </cell>
        </row>
        <row r="195">
          <cell r="A195">
            <v>6279008</v>
          </cell>
          <cell r="B195" t="str">
            <v>ค่าใช้จ่ายอื่นๆ</v>
          </cell>
        </row>
        <row r="196">
          <cell r="A196">
            <v>6279009</v>
          </cell>
          <cell r="B196" t="str">
            <v>ขาดทุนจากการปรับราคาวัสดุ</v>
          </cell>
        </row>
        <row r="197">
          <cell r="A197">
            <v>6279010</v>
          </cell>
          <cell r="B197" t="str">
            <v>ส่วนต่างภาระบำเหน็จกับเงินกองทุนสงเคราะห์</v>
          </cell>
        </row>
        <row r="198">
          <cell r="A198">
            <v>6279011</v>
          </cell>
          <cell r="B198" t="str">
            <v>ต้นทุนจากการจำหน่ายวัสดุ</v>
          </cell>
        </row>
        <row r="199">
          <cell r="A199">
            <v>6279012</v>
          </cell>
          <cell r="B199" t="str">
            <v>ปรับมูลค่าเงินประกันการใช้น้ำ</v>
          </cell>
        </row>
        <row r="200">
          <cell r="A200">
            <v>6292001</v>
          </cell>
          <cell r="B200" t="str">
            <v>กำไร/ขาดทุนจากอัตราแลกเปลี่ยน-ที่เกิดจริง</v>
          </cell>
        </row>
        <row r="201">
          <cell r="A201">
            <v>6292002</v>
          </cell>
          <cell r="B201" t="str">
            <v>ขาดทุนจากอัตราแลกเปลี่ยนที่ยังไม่เกิด</v>
          </cell>
        </row>
        <row r="202">
          <cell r="A202" t="str">
            <v>กำไร(ขาดทุน)ก่อนโบนัสจ่าย</v>
          </cell>
        </row>
        <row r="203">
          <cell r="B203" t="str">
            <v>โบนัสจ่าย</v>
          </cell>
        </row>
        <row r="204">
          <cell r="A204">
            <v>6211002</v>
          </cell>
          <cell r="B204" t="str">
            <v>โบนัส</v>
          </cell>
        </row>
        <row r="205">
          <cell r="A205">
            <v>6275003</v>
          </cell>
          <cell r="B205" t="str">
            <v>ค่าโบนัสกรรมการ</v>
          </cell>
        </row>
        <row r="206">
          <cell r="A206" t="str">
            <v>กำไร(ขาดทุน)สุทธิ</v>
          </cell>
        </row>
        <row r="213">
          <cell r="A213">
            <v>4</v>
          </cell>
          <cell r="B213" t="str">
            <v>รายได้</v>
          </cell>
        </row>
        <row r="214">
          <cell r="A214">
            <v>41</v>
          </cell>
          <cell r="B214" t="str">
            <v xml:space="preserve">   รายได้จากการดำเนินงาน</v>
          </cell>
        </row>
        <row r="215">
          <cell r="A215">
            <v>411</v>
          </cell>
          <cell r="B215" t="str">
            <v xml:space="preserve">     รายได้จากการจำหน่ายน้ำ</v>
          </cell>
        </row>
        <row r="216">
          <cell r="A216">
            <v>4111</v>
          </cell>
          <cell r="B216" t="str">
            <v xml:space="preserve">       รายได้ค่าน้ำผ่านมาตร</v>
          </cell>
        </row>
        <row r="217">
          <cell r="A217">
            <v>4111001</v>
          </cell>
          <cell r="B217" t="str">
            <v xml:space="preserve">          รายได้ค่าน้ำผ่านมาตร - ที่อยู่อาศัยและอื่นๆ</v>
          </cell>
        </row>
        <row r="218">
          <cell r="A218">
            <v>4111002</v>
          </cell>
          <cell r="B218" t="str">
            <v xml:space="preserve">          รายได้ค่าน้ำผ่านมาตร - ธุรกิจขนาดเล็ก</v>
          </cell>
        </row>
        <row r="219">
          <cell r="A219">
            <v>4111003</v>
          </cell>
          <cell r="B219" t="str">
            <v xml:space="preserve">          รายได้ค่าน้ำผ่านมาตร - อุตสาหกรรมและธุรกิจขนาดใหญ่</v>
          </cell>
        </row>
        <row r="220">
          <cell r="A220">
            <v>4111004</v>
          </cell>
          <cell r="B220" t="str">
            <v xml:space="preserve">          รายได้ค่าน้ำผ่านมาตร - ราชการ</v>
          </cell>
        </row>
        <row r="221">
          <cell r="A221">
            <v>4111005</v>
          </cell>
          <cell r="B221" t="str">
            <v xml:space="preserve">          รายได้ค่าน้ำผ่านมาตร - รัฐวิสาหกิจ</v>
          </cell>
        </row>
        <row r="222">
          <cell r="A222">
            <v>4112</v>
          </cell>
          <cell r="B222" t="str">
            <v xml:space="preserve">       รายได้ค่าน้ำท่อธาร</v>
          </cell>
        </row>
        <row r="223">
          <cell r="A223">
            <v>4112001</v>
          </cell>
          <cell r="B223" t="str">
            <v xml:space="preserve">          รายได้ค่าขายน้ำท่อธาร</v>
          </cell>
        </row>
        <row r="224">
          <cell r="A224">
            <v>4112002</v>
          </cell>
          <cell r="B224" t="str">
            <v xml:space="preserve">          รายได้จากการขายน้ำประปาสำหรับทดสอบท่อ</v>
          </cell>
        </row>
        <row r="225">
          <cell r="A225">
            <v>4113</v>
          </cell>
          <cell r="B225" t="str">
            <v xml:space="preserve">       รายได้ค่าน้ำประปาหยอดเหรียญ</v>
          </cell>
        </row>
        <row r="226">
          <cell r="A226">
            <v>4113001</v>
          </cell>
          <cell r="B226" t="str">
            <v xml:space="preserve">          รายได้ค่าน้ำประปาหยอดเหรียญ</v>
          </cell>
        </row>
        <row r="227">
          <cell r="A227">
            <v>4114</v>
          </cell>
          <cell r="B227" t="str">
            <v xml:space="preserve">       ส่วนลดค่าน้ำ</v>
          </cell>
        </row>
        <row r="228">
          <cell r="A228">
            <v>4114001</v>
          </cell>
          <cell r="B228" t="str">
            <v xml:space="preserve">          ส่วนลดค่าน้ำผ่านมาตร - ที่อยู่อาศัยและอื่นๆ</v>
          </cell>
        </row>
        <row r="229">
          <cell r="A229">
            <v>4114002</v>
          </cell>
          <cell r="B229" t="str">
            <v xml:space="preserve">          ส่วนลดค่าน้ำผ่านมาตร - ธุรกิจขนาดเล็ก</v>
          </cell>
        </row>
        <row r="230">
          <cell r="A230">
            <v>4114003</v>
          </cell>
          <cell r="B230" t="str">
            <v xml:space="preserve">          ส่วนลดค่าน้ำผ่านมาตร - อุตสาหกรรมและธุรกิจขนาดใหญ่</v>
          </cell>
        </row>
        <row r="231">
          <cell r="A231">
            <v>4114004</v>
          </cell>
          <cell r="B231" t="str">
            <v xml:space="preserve">          ส่วนลดค่าน้ำผ่านมาตร - ราชการ</v>
          </cell>
        </row>
        <row r="232">
          <cell r="A232">
            <v>4114005</v>
          </cell>
          <cell r="B232" t="str">
            <v xml:space="preserve">          ส่วนลดค่าน้ำผ่านมาตร - รัฐวิสาหกิจ</v>
          </cell>
        </row>
        <row r="233">
          <cell r="A233">
            <v>412</v>
          </cell>
          <cell r="B233" t="str">
            <v xml:space="preserve">     รายได้ค่าบริการ</v>
          </cell>
        </row>
        <row r="234">
          <cell r="A234">
            <v>4121001</v>
          </cell>
          <cell r="B234" t="str">
            <v xml:space="preserve">          รายได้ค่าติดตั้งและวางท่อ</v>
          </cell>
        </row>
        <row r="235">
          <cell r="A235">
            <v>4121002</v>
          </cell>
          <cell r="B235" t="str">
            <v xml:space="preserve">          รายได้ค่าบริการทั่วไป</v>
          </cell>
        </row>
        <row r="236">
          <cell r="A236">
            <v>4121003</v>
          </cell>
          <cell r="B236" t="str">
            <v xml:space="preserve">          รายได้ค่าบริการอื่นๆ</v>
          </cell>
        </row>
        <row r="237">
          <cell r="A237">
            <v>42</v>
          </cell>
          <cell r="B237" t="str">
            <v xml:space="preserve">   รายได้อื่น</v>
          </cell>
        </row>
        <row r="238">
          <cell r="A238">
            <v>421</v>
          </cell>
          <cell r="B238" t="str">
            <v xml:space="preserve">     ดอกเบี้ยรับ</v>
          </cell>
        </row>
        <row r="239">
          <cell r="A239">
            <v>4211001</v>
          </cell>
          <cell r="B239" t="str">
            <v xml:space="preserve">          ดอกเบี้ยเงินฝากธนาคาร</v>
          </cell>
        </row>
        <row r="240">
          <cell r="A240">
            <v>4211002</v>
          </cell>
          <cell r="B240" t="str">
            <v xml:space="preserve">          ดอกเบี้ยเงินกู้พนักงาน</v>
          </cell>
        </row>
        <row r="241">
          <cell r="A241">
            <v>422</v>
          </cell>
          <cell r="B241" t="str">
            <v xml:space="preserve">     รายได้เงินปันผล</v>
          </cell>
        </row>
        <row r="242">
          <cell r="A242">
            <v>4221001</v>
          </cell>
          <cell r="B242" t="str">
            <v xml:space="preserve">          รายได้เงินปันผล</v>
          </cell>
        </row>
        <row r="243">
          <cell r="A243">
            <v>423</v>
          </cell>
          <cell r="B243" t="str">
            <v xml:space="preserve">     รายได้เงินชดเชย</v>
          </cell>
        </row>
        <row r="244">
          <cell r="A244">
            <v>4231001</v>
          </cell>
          <cell r="B244" t="str">
            <v xml:space="preserve">          รายได้เงินชดเชย - ค่าน้ำขั้นต่ำ</v>
          </cell>
        </row>
        <row r="245">
          <cell r="A245">
            <v>4231002</v>
          </cell>
          <cell r="B245" t="str">
            <v xml:space="preserve">          รายได้เงินชดเชย - ค่าที่ปรึกษา</v>
          </cell>
        </row>
        <row r="246">
          <cell r="A246">
            <v>4231003</v>
          </cell>
          <cell r="B246" t="str">
            <v xml:space="preserve">          รายได้เงินชดเชย - ค่าดำเนินการเชิงสังคมจากรัฐบาล</v>
          </cell>
        </row>
        <row r="247">
          <cell r="A247">
            <v>4231004</v>
          </cell>
          <cell r="B247" t="str">
            <v xml:space="preserve">          รายได้เงินชดเชย - ค่าปรับส่งมอบน้ำไม่ครบตามสัญญา</v>
          </cell>
        </row>
        <row r="248">
          <cell r="A248">
            <v>424</v>
          </cell>
          <cell r="B248" t="str">
            <v xml:space="preserve">     รายได้จากการขาย</v>
          </cell>
        </row>
        <row r="249">
          <cell r="A249">
            <v>4241001</v>
          </cell>
          <cell r="B249" t="str">
            <v xml:space="preserve">          รายได้จากการจำหน่ายวัสดุ</v>
          </cell>
        </row>
        <row r="250">
          <cell r="A250">
            <v>4241002</v>
          </cell>
          <cell r="B250" t="str">
            <v xml:space="preserve">          รายได้จากการขายแบบ</v>
          </cell>
        </row>
        <row r="251">
          <cell r="A251">
            <v>4241003</v>
          </cell>
          <cell r="B251" t="str">
            <v xml:space="preserve">          รายได้จากการขายไฟ / น้ำ / โทรศัพท์</v>
          </cell>
        </row>
        <row r="252">
          <cell r="A252">
            <v>4241004</v>
          </cell>
          <cell r="B252" t="str">
            <v xml:space="preserve">          รายได้ค่าขายน้ำดิบ</v>
          </cell>
        </row>
        <row r="253">
          <cell r="A253">
            <v>425</v>
          </cell>
          <cell r="B253" t="str">
            <v xml:space="preserve">     กำไรจากการจำหน่าย</v>
          </cell>
        </row>
        <row r="254">
          <cell r="A254">
            <v>4251001</v>
          </cell>
          <cell r="B254" t="str">
            <v xml:space="preserve">          กำไรจากการจำหน่ายสินทรัพย์</v>
          </cell>
        </row>
        <row r="255">
          <cell r="A255">
            <v>426</v>
          </cell>
          <cell r="B255" t="str">
            <v xml:space="preserve">     รายได้จากการรับบริจาคและเงินอุดหนุน</v>
          </cell>
        </row>
        <row r="256">
          <cell r="A256">
            <v>4261</v>
          </cell>
          <cell r="B256" t="str">
            <v xml:space="preserve">       รายได้จากการรับบริจาค</v>
          </cell>
        </row>
        <row r="257">
          <cell r="A257">
            <v>4261001</v>
          </cell>
          <cell r="B257" t="str">
            <v xml:space="preserve">          รายได้จากการรับบริจาคจากรัฐบาล</v>
          </cell>
        </row>
        <row r="258">
          <cell r="A258">
            <v>4261002</v>
          </cell>
          <cell r="B258" t="str">
            <v xml:space="preserve">          รายได้จากการรับบริจาคจากเอกชน</v>
          </cell>
        </row>
        <row r="259">
          <cell r="A259">
            <v>4261003</v>
          </cell>
          <cell r="B259" t="str">
            <v xml:space="preserve">          รายได้จากการรับบริจาคจากหน่วยงานอื่นๆ</v>
          </cell>
        </row>
        <row r="260">
          <cell r="A260">
            <v>4261004</v>
          </cell>
          <cell r="B260" t="str">
            <v xml:space="preserve">          รายได้จากสินทรัพย์รับบริจาคภาคเอกชนตัดบัญชี</v>
          </cell>
        </row>
        <row r="261">
          <cell r="A261">
            <v>4262</v>
          </cell>
          <cell r="B261" t="str">
            <v xml:space="preserve">       รายได้จากเงินอุดหนุน</v>
          </cell>
        </row>
        <row r="262">
          <cell r="A262">
            <v>4262001</v>
          </cell>
          <cell r="B262" t="str">
            <v xml:space="preserve">          รายได้เงินอุดหนุนจากรัฐบาล</v>
          </cell>
        </row>
        <row r="263">
          <cell r="A263">
            <v>427</v>
          </cell>
          <cell r="B263" t="str">
            <v xml:space="preserve">     รายได้สัมปทาน</v>
          </cell>
        </row>
        <row r="264">
          <cell r="A264">
            <v>4271001</v>
          </cell>
          <cell r="B264" t="str">
            <v xml:space="preserve">          รายได้จากการได้รับสัมปทาน</v>
          </cell>
        </row>
        <row r="265">
          <cell r="A265">
            <v>4271002</v>
          </cell>
          <cell r="B265" t="str">
            <v xml:space="preserve">          รายได้ค่าตอบแทนจากการให้สัมปทาน</v>
          </cell>
        </row>
        <row r="266">
          <cell r="A266">
            <v>429</v>
          </cell>
          <cell r="B266" t="str">
            <v xml:space="preserve">     รายได้อื่นๆ</v>
          </cell>
        </row>
        <row r="267">
          <cell r="A267">
            <v>4291</v>
          </cell>
          <cell r="B267" t="str">
            <v xml:space="preserve">       รายได้อื่นๆ</v>
          </cell>
        </row>
        <row r="268">
          <cell r="A268">
            <v>4291001</v>
          </cell>
          <cell r="B268" t="str">
            <v xml:space="preserve">          รายได้ค่าปรับและค่าเสียหาย</v>
          </cell>
        </row>
        <row r="269">
          <cell r="A269">
            <v>4291003</v>
          </cell>
          <cell r="B269" t="str">
            <v xml:space="preserve">          รายได้เบ็ดเตล็ด</v>
          </cell>
        </row>
        <row r="270">
          <cell r="A270">
            <v>4291004</v>
          </cell>
          <cell r="B270" t="str">
            <v xml:space="preserve">          กำไรจากการปรับราคาวัสดุ</v>
          </cell>
        </row>
        <row r="271">
          <cell r="A271">
            <v>4291005</v>
          </cell>
          <cell r="B271" t="str">
            <v xml:space="preserve">          ส่วนลดรับอื่น</v>
          </cell>
        </row>
        <row r="272">
          <cell r="A272">
            <v>4292</v>
          </cell>
          <cell r="B272" t="str">
            <v xml:space="preserve">       กำไรจากบริษัทร่วม</v>
          </cell>
        </row>
        <row r="273">
          <cell r="A273">
            <v>4292001</v>
          </cell>
          <cell r="B273" t="str">
            <v xml:space="preserve">          กำไรในเงินลงทุนของบริษัทร่วม</v>
          </cell>
        </row>
        <row r="274">
          <cell r="A274">
            <v>5</v>
          </cell>
          <cell r="B274" t="str">
            <v>ต้นทุน</v>
          </cell>
        </row>
        <row r="275">
          <cell r="A275">
            <v>51</v>
          </cell>
          <cell r="B275" t="str">
            <v xml:space="preserve">   ต้นทุนการผลิต</v>
          </cell>
        </row>
        <row r="276">
          <cell r="A276">
            <v>511</v>
          </cell>
          <cell r="B276" t="str">
            <v xml:space="preserve">     วัสดุการผลิต</v>
          </cell>
        </row>
        <row r="277">
          <cell r="A277">
            <v>5111001</v>
          </cell>
          <cell r="B277" t="str">
            <v xml:space="preserve">          ค่าซื้อน้ำดิบ</v>
          </cell>
        </row>
        <row r="278">
          <cell r="A278">
            <v>5111002</v>
          </cell>
          <cell r="B278" t="str">
            <v xml:space="preserve">          ค่าซื้อน้ำประปา</v>
          </cell>
        </row>
        <row r="279">
          <cell r="A279">
            <v>5111003</v>
          </cell>
          <cell r="B279" t="str">
            <v xml:space="preserve">          ค่าวัสดุการผลิตใช้ไป</v>
          </cell>
        </row>
        <row r="280">
          <cell r="A280">
            <v>5111004</v>
          </cell>
          <cell r="B280" t="str">
            <v xml:space="preserve">          ค่าวัสดุวิเคราะห์น้ำและอื่นๆ</v>
          </cell>
        </row>
        <row r="281">
          <cell r="A281">
            <v>5111005</v>
          </cell>
          <cell r="B281" t="str">
            <v xml:space="preserve">          ผลต่างด้านราคาจากการสั่งซื้อต่างประเทศ - ผลิต</v>
          </cell>
        </row>
        <row r="282">
          <cell r="A282">
            <v>5111006</v>
          </cell>
          <cell r="B282" t="str">
            <v xml:space="preserve">          ค่าอนุรักษ์น้ำบาดาล</v>
          </cell>
        </row>
        <row r="283">
          <cell r="A283">
            <v>5111007</v>
          </cell>
          <cell r="B283" t="str">
            <v xml:space="preserve">          ค่าซื้อน้ำดิบจากเอกชน</v>
          </cell>
        </row>
        <row r="284">
          <cell r="A284">
            <v>512</v>
          </cell>
          <cell r="B284" t="str">
            <v xml:space="preserve">     ค่าพลังงาน</v>
          </cell>
        </row>
        <row r="285">
          <cell r="A285">
            <v>5121001</v>
          </cell>
          <cell r="B285" t="str">
            <v xml:space="preserve">          ค่าน้ำมันเชื้อเพลิง</v>
          </cell>
        </row>
        <row r="286">
          <cell r="A286">
            <v>5121002</v>
          </cell>
          <cell r="B286" t="str">
            <v xml:space="preserve">          ค่าไฟฟ้า - ระบบผลิต</v>
          </cell>
        </row>
        <row r="287">
          <cell r="A287">
            <v>5121003</v>
          </cell>
          <cell r="B287" t="str">
            <v xml:space="preserve">          ค่าติดตั้งไฟฟ้า - ระบบผลิต</v>
          </cell>
        </row>
        <row r="288">
          <cell r="A288">
            <v>513</v>
          </cell>
          <cell r="B288" t="str">
            <v xml:space="preserve">     ค่าซ่อมแซม - ระบบผลิต</v>
          </cell>
        </row>
        <row r="289">
          <cell r="A289">
            <v>5131001</v>
          </cell>
          <cell r="B289" t="str">
            <v xml:space="preserve">          ค่าซ่อมแซมสิ่งก่อสร้าง</v>
          </cell>
        </row>
        <row r="290">
          <cell r="A290">
            <v>5131002</v>
          </cell>
          <cell r="B290" t="str">
            <v xml:space="preserve">          ค่าซ่อมแซมเครื่องจักรกล</v>
          </cell>
        </row>
        <row r="291">
          <cell r="A291">
            <v>5131003</v>
          </cell>
          <cell r="B291" t="str">
            <v xml:space="preserve">          ค่าซ่อมแซมระบบไฟฟ้า</v>
          </cell>
        </row>
        <row r="292">
          <cell r="A292">
            <v>514</v>
          </cell>
          <cell r="B292" t="str">
            <v xml:space="preserve">     ค่าจ้างเหมาผลิตน้ำ</v>
          </cell>
        </row>
        <row r="293">
          <cell r="A293">
            <v>5141001</v>
          </cell>
          <cell r="B293" t="str">
            <v xml:space="preserve">          ค่าจ้างเหมาผลิตน้ำ</v>
          </cell>
        </row>
        <row r="294">
          <cell r="A294">
            <v>5141002</v>
          </cell>
          <cell r="B294" t="str">
            <v xml:space="preserve">          ค่าจ้างเหมาสูบน้ำ</v>
          </cell>
        </row>
        <row r="295">
          <cell r="A295">
            <v>5141003</v>
          </cell>
          <cell r="B295" t="str">
            <v xml:space="preserve">          ค่าจ้างระวังดูแลรักษาน้ำ</v>
          </cell>
        </row>
        <row r="296">
          <cell r="A296">
            <v>52</v>
          </cell>
          <cell r="B296" t="str">
            <v xml:space="preserve">   ต้นทุนการจำหน่าย</v>
          </cell>
        </row>
        <row r="297">
          <cell r="A297">
            <v>521</v>
          </cell>
          <cell r="B297" t="str">
            <v xml:space="preserve">     ค่าวัสดุดำเนินการใช้ไปในการจำหน่าย</v>
          </cell>
        </row>
        <row r="298">
          <cell r="A298">
            <v>5211001</v>
          </cell>
          <cell r="B298" t="str">
            <v xml:space="preserve">          ค่าวัสดุดำเนินการใช้ไปในการจำหน่าย</v>
          </cell>
        </row>
        <row r="299">
          <cell r="A299">
            <v>5211002</v>
          </cell>
          <cell r="B299" t="str">
            <v xml:space="preserve">          ผลต่างทางด้านราคาจากการสั่งซื้อต่างประเทศ -จำหน่าย</v>
          </cell>
        </row>
        <row r="300">
          <cell r="A300">
            <v>522</v>
          </cell>
          <cell r="B300" t="str">
            <v xml:space="preserve">     ค่าซ่อมแซม - ระบบจำหน่าย</v>
          </cell>
        </row>
        <row r="301">
          <cell r="A301">
            <v>5221001</v>
          </cell>
          <cell r="B301" t="str">
            <v xml:space="preserve">          ค่าซ่อมแซมระบบประปา</v>
          </cell>
        </row>
        <row r="302">
          <cell r="A302">
            <v>523</v>
          </cell>
          <cell r="B302" t="str">
            <v xml:space="preserve">     ค่าระวางบรรทุกและขนส่ง</v>
          </cell>
        </row>
        <row r="303">
          <cell r="A303">
            <v>5231001</v>
          </cell>
          <cell r="B303" t="str">
            <v xml:space="preserve">          ค่าระวางบรรทุกและขนส่ง</v>
          </cell>
        </row>
        <row r="304">
          <cell r="A304">
            <v>5231002</v>
          </cell>
          <cell r="B304" t="str">
            <v xml:space="preserve">          ค่าน้ำมันเชื้อเพลิง - ระบบจำหน่าย</v>
          </cell>
        </row>
        <row r="305">
          <cell r="A305">
            <v>524</v>
          </cell>
          <cell r="B305" t="str">
            <v xml:space="preserve">     ค่าพลังงาน</v>
          </cell>
        </row>
        <row r="306">
          <cell r="A306">
            <v>5241001</v>
          </cell>
          <cell r="B306" t="str">
            <v xml:space="preserve">          ค่าไฟฟ้า - ระบบจำหน่าย</v>
          </cell>
        </row>
        <row r="307">
          <cell r="A307">
            <v>5241002</v>
          </cell>
          <cell r="B307" t="str">
            <v xml:space="preserve">          ค่าติดตั้งไฟฟ้า - ระบบจำหน่าย</v>
          </cell>
        </row>
        <row r="308">
          <cell r="A308">
            <v>525</v>
          </cell>
          <cell r="B308" t="str">
            <v xml:space="preserve">    ค่าจ้างเหมาทดสอบมาตร</v>
          </cell>
        </row>
        <row r="309">
          <cell r="A309">
            <v>5251001</v>
          </cell>
          <cell r="B309" t="str">
            <v xml:space="preserve">           ค่าจ้างเหมาทดสอบมาตร</v>
          </cell>
        </row>
        <row r="310">
          <cell r="A310">
            <v>53</v>
          </cell>
          <cell r="B310" t="str">
            <v xml:space="preserve">   ต้นทุนการติดตั้งและวางท่อ</v>
          </cell>
        </row>
        <row r="311">
          <cell r="A311">
            <v>531</v>
          </cell>
          <cell r="B311" t="str">
            <v xml:space="preserve">     วัสดุใช้ไป</v>
          </cell>
        </row>
        <row r="312">
          <cell r="A312">
            <v>5311001</v>
          </cell>
          <cell r="B312" t="str">
            <v xml:space="preserve">          ค่าวัสดุดำเนินการใช้ไปในการติดตั้ง</v>
          </cell>
        </row>
        <row r="313">
          <cell r="A313">
            <v>5311002</v>
          </cell>
          <cell r="B313" t="str">
            <v xml:space="preserve">          วัสดุสิ้นเปลืองใช้ไป</v>
          </cell>
        </row>
        <row r="314">
          <cell r="A314">
            <v>5311003</v>
          </cell>
          <cell r="B314" t="str">
            <v xml:space="preserve">          ผลต่างทางด้านราคาจากการสั่งซื้อต่างประเทศ - ติดตั้ง</v>
          </cell>
        </row>
        <row r="315">
          <cell r="A315">
            <v>532</v>
          </cell>
          <cell r="B315" t="str">
            <v xml:space="preserve">     ค่าจ้าง</v>
          </cell>
        </row>
        <row r="316">
          <cell r="A316">
            <v>5321002</v>
          </cell>
          <cell r="B316" t="str">
            <v xml:space="preserve">          ค่าจ้างเหมา</v>
          </cell>
        </row>
        <row r="317">
          <cell r="A317">
            <v>6</v>
          </cell>
          <cell r="B317" t="str">
            <v>ค่าใช้จ่ายในการขายและบริหาร</v>
          </cell>
        </row>
        <row r="318">
          <cell r="A318">
            <v>61</v>
          </cell>
          <cell r="B318" t="str">
            <v xml:space="preserve">   ค่าใช้จ่ายในการขาย</v>
          </cell>
        </row>
        <row r="319">
          <cell r="A319">
            <v>611</v>
          </cell>
          <cell r="B319" t="str">
            <v xml:space="preserve">     ค่าโฆษณาและประชาสัมพันธ์</v>
          </cell>
        </row>
        <row r="320">
          <cell r="A320">
            <v>6111001</v>
          </cell>
          <cell r="B320" t="str">
            <v xml:space="preserve">          ค่าโฆษณา</v>
          </cell>
        </row>
        <row r="321">
          <cell r="A321">
            <v>6111002</v>
          </cell>
          <cell r="B321" t="str">
            <v xml:space="preserve">          ค่าประชาสัมพันธ์</v>
          </cell>
        </row>
        <row r="322">
          <cell r="A322">
            <v>6111003</v>
          </cell>
          <cell r="B322" t="str">
            <v xml:space="preserve">          ค่าภาษีป้าย</v>
          </cell>
        </row>
        <row r="323">
          <cell r="A323">
            <v>612</v>
          </cell>
          <cell r="B323" t="str">
            <v xml:space="preserve">     ค่าจ้างเหมาอ่านมาตรและเก็บเงิน</v>
          </cell>
        </row>
        <row r="324">
          <cell r="A324">
            <v>6121001</v>
          </cell>
          <cell r="B324" t="str">
            <v xml:space="preserve">          ค่าจ้างเหมาเก็บเงิน</v>
          </cell>
        </row>
        <row r="325">
          <cell r="A325">
            <v>6121002</v>
          </cell>
          <cell r="B325" t="str">
            <v xml:space="preserve">          ค่าจ้างเหมาอ่านมาตร</v>
          </cell>
        </row>
        <row r="326">
          <cell r="A326">
            <v>62</v>
          </cell>
          <cell r="B326" t="str">
            <v xml:space="preserve">   ค่าใช้จ่ายในการบริหาร</v>
          </cell>
        </row>
        <row r="327">
          <cell r="A327">
            <v>621</v>
          </cell>
          <cell r="B327" t="str">
            <v xml:space="preserve">     ค่าใช้จ่ายเกี่ยวกับพนักงาน</v>
          </cell>
        </row>
        <row r="328">
          <cell r="A328">
            <v>6211</v>
          </cell>
          <cell r="B328" t="str">
            <v xml:space="preserve">       เงินเดือนและค่าตอบแทนอื่น ที่จ่ายให้พนักงาน</v>
          </cell>
        </row>
        <row r="329">
          <cell r="A329">
            <v>6211001</v>
          </cell>
          <cell r="B329" t="str">
            <v xml:space="preserve">          เงินเดือน</v>
          </cell>
        </row>
        <row r="330">
          <cell r="A330">
            <v>6211002</v>
          </cell>
          <cell r="B330" t="str">
            <v xml:space="preserve">          โบนัส</v>
          </cell>
        </row>
        <row r="331">
          <cell r="A331">
            <v>6211003</v>
          </cell>
          <cell r="B331" t="str">
            <v xml:space="preserve">          ค่าล่วงเวลา</v>
          </cell>
        </row>
        <row r="332">
          <cell r="A332">
            <v>6211004</v>
          </cell>
          <cell r="B332" t="str">
            <v xml:space="preserve">          ค่าจ้างชั่วคราว</v>
          </cell>
        </row>
        <row r="333">
          <cell r="A333">
            <v>6211005</v>
          </cell>
          <cell r="B333" t="str">
            <v xml:space="preserve">          ค่าจ้างชั่วคราว - รายเดือน</v>
          </cell>
        </row>
        <row r="334">
          <cell r="A334">
            <v>6211006</v>
          </cell>
          <cell r="B334" t="str">
            <v xml:space="preserve">          ค่าจ้างชั่วคราว - รายวัน</v>
          </cell>
        </row>
        <row r="335">
          <cell r="A335">
            <v>6211007</v>
          </cell>
          <cell r="B335" t="str">
            <v xml:space="preserve">          เงินชดเชยสาเหตุออกจากงาน</v>
          </cell>
        </row>
        <row r="336">
          <cell r="A336">
            <v>6211008</v>
          </cell>
          <cell r="B336" t="str">
            <v xml:space="preserve">          ค่าตอบแทนอื่นที่จ่ายให้พนักงาน</v>
          </cell>
        </row>
        <row r="337">
          <cell r="A337">
            <v>6212</v>
          </cell>
          <cell r="B337" t="str">
            <v xml:space="preserve">       ค่าสวัสดิการพนักงาน</v>
          </cell>
        </row>
        <row r="338">
          <cell r="A338">
            <v>6212001</v>
          </cell>
          <cell r="B338" t="str">
            <v xml:space="preserve">          ค่าฝึกอบรม</v>
          </cell>
        </row>
        <row r="339">
          <cell r="A339">
            <v>6212002</v>
          </cell>
          <cell r="B339" t="str">
            <v xml:space="preserve">          ค่ารักษาพยาบาล</v>
          </cell>
        </row>
        <row r="340">
          <cell r="A340">
            <v>6212003</v>
          </cell>
          <cell r="B340" t="str">
            <v xml:space="preserve">          ค่าเบี้ยประกันภัยพนักงาน</v>
          </cell>
        </row>
        <row r="341">
          <cell r="A341">
            <v>6212004</v>
          </cell>
          <cell r="B341" t="str">
            <v xml:space="preserve">          เงินทดแทน</v>
          </cell>
        </row>
        <row r="342">
          <cell r="A342">
            <v>6212005</v>
          </cell>
          <cell r="B342" t="str">
            <v xml:space="preserve">          เงินช่วยเหลือ</v>
          </cell>
        </row>
        <row r="343">
          <cell r="A343">
            <v>6212006</v>
          </cell>
          <cell r="B343" t="str">
            <v xml:space="preserve">          เงินสมทบกองทุนสำรองเลี้ยงชีพ</v>
          </cell>
        </row>
        <row r="344">
          <cell r="A344">
            <v>6212007</v>
          </cell>
          <cell r="B344" t="str">
            <v xml:space="preserve">          เงินสมทบกองทุนสงเคราะห์</v>
          </cell>
        </row>
        <row r="345">
          <cell r="A345">
            <v>6212008</v>
          </cell>
          <cell r="B345" t="str">
            <v xml:space="preserve">          ค่าสวัสดิการอื่นๆ</v>
          </cell>
        </row>
        <row r="346">
          <cell r="A346">
            <v>622</v>
          </cell>
          <cell r="B346" t="str">
            <v xml:space="preserve">     ค่าใช้จ่ายในการเดินทาง</v>
          </cell>
        </row>
        <row r="347">
          <cell r="A347">
            <v>6221001</v>
          </cell>
          <cell r="B347" t="str">
            <v xml:space="preserve">          ค่าใช้จ่ายในการเดินทาง - ต่างประเทศ</v>
          </cell>
        </row>
        <row r="348">
          <cell r="A348">
            <v>6221002</v>
          </cell>
          <cell r="B348" t="str">
            <v xml:space="preserve">          ค่าใช้จ่ายในการเดินทาง - ในประเทศ</v>
          </cell>
        </row>
        <row r="349">
          <cell r="A349">
            <v>623</v>
          </cell>
          <cell r="B349" t="str">
            <v xml:space="preserve">     ค่าใช้จ่ายเกี่ยวกับที่ดินและอาคาร</v>
          </cell>
        </row>
        <row r="350">
          <cell r="A350">
            <v>6231</v>
          </cell>
          <cell r="B350" t="str">
            <v xml:space="preserve">       ค่าใช้จ่ายเกี่ยวกับที่ดิน</v>
          </cell>
        </row>
        <row r="351">
          <cell r="A351">
            <v>6231001</v>
          </cell>
          <cell r="B351" t="str">
            <v xml:space="preserve">          ค่าเช่าที่ดิน</v>
          </cell>
        </row>
        <row r="352">
          <cell r="A352">
            <v>6231002</v>
          </cell>
          <cell r="B352" t="str">
            <v xml:space="preserve">          ค่าภาษีโรงเรือนและที่ดิน</v>
          </cell>
        </row>
        <row r="353">
          <cell r="A353">
            <v>6232</v>
          </cell>
          <cell r="B353" t="str">
            <v xml:space="preserve">       ค่าใช้จ่ายเกี่ยวกับอาคารและครุภัณฑ์</v>
          </cell>
        </row>
        <row r="354">
          <cell r="A354">
            <v>6232001</v>
          </cell>
          <cell r="B354" t="str">
            <v xml:space="preserve">          ค่าเช่าอาคาร สำนักงาน</v>
          </cell>
        </row>
        <row r="355">
          <cell r="A355">
            <v>6232002</v>
          </cell>
          <cell r="B355" t="str">
            <v xml:space="preserve">          ค่าเช่าครุภัณฑ์ สำนักงาน</v>
          </cell>
        </row>
        <row r="356">
          <cell r="A356">
            <v>6232003</v>
          </cell>
          <cell r="B356" t="str">
            <v xml:space="preserve">          ค่าซ่อมแซมอาคาร สำนักงาน</v>
          </cell>
        </row>
        <row r="357">
          <cell r="A357">
            <v>6232004</v>
          </cell>
          <cell r="B357" t="str">
            <v xml:space="preserve">          ค่าซ่อมแซม ครุภัณฑ์</v>
          </cell>
        </row>
        <row r="358">
          <cell r="A358">
            <v>6232005</v>
          </cell>
          <cell r="B358" t="str">
            <v xml:space="preserve">          ค่าซ่อมแซมเครื่องคอมพิวเตอร์</v>
          </cell>
        </row>
        <row r="359">
          <cell r="A359">
            <v>624</v>
          </cell>
          <cell r="B359" t="str">
            <v xml:space="preserve">     ค่าใช้จ่ายสำนักงาน</v>
          </cell>
        </row>
        <row r="360">
          <cell r="A360">
            <v>6241</v>
          </cell>
          <cell r="B360" t="str">
            <v xml:space="preserve">       ค่าวัสดุสิ้นเปลืองในสำนักงาน</v>
          </cell>
        </row>
        <row r="361">
          <cell r="A361">
            <v>6241001</v>
          </cell>
          <cell r="B361" t="str">
            <v xml:space="preserve">          ค่าเครื่องเขียนแบบพิมพ์</v>
          </cell>
        </row>
        <row r="362">
          <cell r="A362">
            <v>6241002</v>
          </cell>
          <cell r="B362" t="str">
            <v xml:space="preserve">          ค่าถ่ายเอกสารและพิมพ์เขียว</v>
          </cell>
        </row>
        <row r="363">
          <cell r="A363">
            <v>6241003</v>
          </cell>
          <cell r="B363" t="str">
            <v xml:space="preserve">          ค่าวัสดุสิ้นเปลืองทั่วไป</v>
          </cell>
        </row>
        <row r="364">
          <cell r="A364">
            <v>6242</v>
          </cell>
          <cell r="B364" t="str">
            <v xml:space="preserve">       ค่าจ้างหน่วยงาน/บุคคลภายนอก</v>
          </cell>
        </row>
        <row r="365">
          <cell r="A365">
            <v>6242001</v>
          </cell>
          <cell r="B365" t="str">
            <v xml:space="preserve">          ค่าจ้างพนักงานรักษาความปลอดภัย</v>
          </cell>
        </row>
        <row r="366">
          <cell r="A366">
            <v>6242002</v>
          </cell>
          <cell r="B366" t="str">
            <v xml:space="preserve">          ค่าจ้างพนักงานทำความสะอาด</v>
          </cell>
        </row>
        <row r="367">
          <cell r="A367">
            <v>6242003</v>
          </cell>
          <cell r="B367" t="str">
            <v xml:space="preserve">          ค่าจ้างหน่วยงานภายนอกดูแลสำนักงาน อื่นๆ</v>
          </cell>
        </row>
        <row r="368">
          <cell r="A368">
            <v>6242004</v>
          </cell>
          <cell r="B368" t="str">
            <v xml:space="preserve">         ค่าจ้างหน่วยงานภายนอกดูแลระบบคอมพิวเตอร์</v>
          </cell>
        </row>
        <row r="369">
          <cell r="A369">
            <v>625</v>
          </cell>
          <cell r="B369" t="str">
            <v xml:space="preserve">     ค่าใช้จ่ายสาธารณูปโภค</v>
          </cell>
        </row>
        <row r="370">
          <cell r="A370">
            <v>6251</v>
          </cell>
          <cell r="B370" t="str">
            <v xml:space="preserve">       ค่าไฟฟ้าและน้ำประปา</v>
          </cell>
        </row>
        <row r="371">
          <cell r="A371">
            <v>6251001</v>
          </cell>
          <cell r="B371" t="str">
            <v xml:space="preserve">          ค่าไฟฟ้า - สำนักงาน</v>
          </cell>
        </row>
        <row r="372">
          <cell r="A372">
            <v>6251002</v>
          </cell>
          <cell r="B372" t="str">
            <v xml:space="preserve">          ค่าน้ำประปา</v>
          </cell>
        </row>
        <row r="373">
          <cell r="A373">
            <v>6251003</v>
          </cell>
          <cell r="B373" t="str">
            <v xml:space="preserve">          ค่าติดตั้งไฟฟ้า - สำนักงาน</v>
          </cell>
        </row>
        <row r="374">
          <cell r="A374">
            <v>6252</v>
          </cell>
          <cell r="B374" t="str">
            <v xml:space="preserve">       ค่าโทรศัพท์ / โทรสาร</v>
          </cell>
        </row>
        <row r="375">
          <cell r="A375">
            <v>6252001</v>
          </cell>
          <cell r="B375" t="str">
            <v xml:space="preserve">          ค่าโทรศัพท์ / โทรสาร - ต่างประเทศ</v>
          </cell>
        </row>
        <row r="376">
          <cell r="A376">
            <v>6252002</v>
          </cell>
          <cell r="B376" t="str">
            <v xml:space="preserve">          ค่าโทรศัพท์ / โทรสาร - ในประเทศ</v>
          </cell>
        </row>
        <row r="377">
          <cell r="A377">
            <v>6253</v>
          </cell>
          <cell r="B377" t="str">
            <v xml:space="preserve">       ค่าไปรษณียากรและอื่นๆ</v>
          </cell>
        </row>
        <row r="378">
          <cell r="A378">
            <v>6253001</v>
          </cell>
          <cell r="B378" t="str">
            <v xml:space="preserve">          ค่าไปรษณียากรและโทรเลข</v>
          </cell>
        </row>
        <row r="379">
          <cell r="A379">
            <v>6253002</v>
          </cell>
          <cell r="B379" t="str">
            <v xml:space="preserve">          ค่าการสื่อสารอื่นๆ</v>
          </cell>
        </row>
        <row r="380">
          <cell r="A380">
            <v>626</v>
          </cell>
          <cell r="B380" t="str">
            <v xml:space="preserve">     ค่าใช้จ่ายยานพาหนะ</v>
          </cell>
        </row>
        <row r="381">
          <cell r="A381">
            <v>6261001</v>
          </cell>
          <cell r="B381" t="str">
            <v xml:space="preserve">          ค่าน้ำมัน</v>
          </cell>
        </row>
        <row r="382">
          <cell r="A382">
            <v>6261002</v>
          </cell>
          <cell r="B382" t="str">
            <v xml:space="preserve">          ค่าเบี้ยประกันภัย - ยานพาหนะ</v>
          </cell>
        </row>
        <row r="383">
          <cell r="A383">
            <v>6261003</v>
          </cell>
          <cell r="B383" t="str">
            <v xml:space="preserve">          ค่าซ่อมบำรุง - ยานพาหนะ</v>
          </cell>
        </row>
        <row r="384">
          <cell r="A384">
            <v>6261004</v>
          </cell>
          <cell r="B384" t="str">
            <v xml:space="preserve">          ค่าเช่ารถยนต์</v>
          </cell>
        </row>
        <row r="385">
          <cell r="A385">
            <v>6261005</v>
          </cell>
          <cell r="B385" t="str">
            <v xml:space="preserve">          ค่าธรรมเนียมและภาษี</v>
          </cell>
        </row>
        <row r="386">
          <cell r="A386">
            <v>627</v>
          </cell>
          <cell r="B386" t="str">
            <v xml:space="preserve">     ค่าใช้จ่ายดำเนินงานอื่นๆ</v>
          </cell>
        </row>
        <row r="387">
          <cell r="A387">
            <v>6271</v>
          </cell>
          <cell r="B387" t="str">
            <v xml:space="preserve">       ค่าที่ปรึกษา</v>
          </cell>
        </row>
        <row r="388">
          <cell r="A388">
            <v>6271001</v>
          </cell>
          <cell r="B388" t="str">
            <v xml:space="preserve">          ค่าที่ปรึกษา</v>
          </cell>
        </row>
        <row r="389">
          <cell r="A389">
            <v>6271002</v>
          </cell>
          <cell r="B389" t="str">
            <v xml:space="preserve">          ค่าตอบแทน</v>
          </cell>
        </row>
        <row r="390">
          <cell r="A390">
            <v>6271003</v>
          </cell>
          <cell r="B390" t="str">
            <v xml:space="preserve">          ค่าใช้จ่ายในการเดินทาง</v>
          </cell>
        </row>
        <row r="391">
          <cell r="A391">
            <v>6271004</v>
          </cell>
          <cell r="B391" t="str">
            <v xml:space="preserve">          ค่าใช้จ่ายเกี่ยวกับรถยนต์</v>
          </cell>
        </row>
        <row r="392">
          <cell r="A392">
            <v>6271005</v>
          </cell>
          <cell r="B392" t="str">
            <v xml:space="preserve">          ค่ารับรองเฉพาะ</v>
          </cell>
        </row>
        <row r="393">
          <cell r="A393">
            <v>6271006</v>
          </cell>
          <cell r="B393" t="str">
            <v xml:space="preserve">          ค่าใช้จ่ายอื่นๆ เฉพาะ</v>
          </cell>
        </row>
        <row r="394">
          <cell r="A394">
            <v>6272</v>
          </cell>
          <cell r="B394" t="str">
            <v xml:space="preserve">       ค่าใช้จ่ายในการสอบบัญชี</v>
          </cell>
        </row>
        <row r="395">
          <cell r="A395">
            <v>6272001</v>
          </cell>
          <cell r="B395" t="str">
            <v xml:space="preserve">          ค่าสอบบัญชี</v>
          </cell>
        </row>
        <row r="396">
          <cell r="A396">
            <v>6272002</v>
          </cell>
          <cell r="B396" t="str">
            <v xml:space="preserve">          ค่าใช้จ่ายในการเดินทางของผู้สอบบัญชี</v>
          </cell>
        </row>
        <row r="397">
          <cell r="A397">
            <v>6272003</v>
          </cell>
          <cell r="B397" t="str">
            <v xml:space="preserve">          ค่าทำงานล่วงเวลาของผู้สอบบัญชี</v>
          </cell>
        </row>
        <row r="398">
          <cell r="A398">
            <v>6272004</v>
          </cell>
          <cell r="B398" t="str">
            <v xml:space="preserve">          เงินสมนาคุณผู้สอบบัญชี</v>
          </cell>
        </row>
        <row r="399">
          <cell r="A399">
            <v>6273</v>
          </cell>
          <cell r="B399" t="str">
            <v xml:space="preserve">       ค่ารับรอง / ค่าใช้จ่ายในการประชุม</v>
          </cell>
        </row>
        <row r="400">
          <cell r="A400">
            <v>6273001</v>
          </cell>
          <cell r="B400" t="str">
            <v xml:space="preserve">          ค่ารับรอง</v>
          </cell>
        </row>
        <row r="401">
          <cell r="A401">
            <v>6273002</v>
          </cell>
          <cell r="B401" t="str">
            <v xml:space="preserve">          ค่าใช้จ่ายในการประชุม</v>
          </cell>
        </row>
        <row r="402">
          <cell r="A402">
            <v>6273003</v>
          </cell>
          <cell r="B402" t="str">
            <v xml:space="preserve">          ค่ารับรองตำแหน่ง</v>
          </cell>
        </row>
        <row r="403">
          <cell r="A403">
            <v>6274</v>
          </cell>
          <cell r="B403" t="str">
            <v xml:space="preserve">       ค่าธรรมเนียมธนาคารและค่าธรรมเนียมอื่น</v>
          </cell>
        </row>
        <row r="404">
          <cell r="A404">
            <v>6274001</v>
          </cell>
          <cell r="B404" t="str">
            <v xml:space="preserve">          ค่าธรรมเนียมธนาคาร</v>
          </cell>
        </row>
        <row r="405">
          <cell r="A405">
            <v>6274002</v>
          </cell>
          <cell r="B405" t="str">
            <v xml:space="preserve">          ค่าธรรมเนียมอื่น</v>
          </cell>
        </row>
        <row r="406">
          <cell r="A406">
            <v>6275</v>
          </cell>
          <cell r="B406" t="str">
            <v xml:space="preserve">       ค่าเบี้ยประชุมและโบนัสกรรมการ</v>
          </cell>
        </row>
        <row r="407">
          <cell r="A407">
            <v>6275001</v>
          </cell>
          <cell r="B407" t="str">
            <v xml:space="preserve">          ค่าเบี้ยประชุมผู้บริหาร</v>
          </cell>
        </row>
        <row r="408">
          <cell r="A408">
            <v>6275002</v>
          </cell>
          <cell r="B408" t="str">
            <v xml:space="preserve">          ค่าเบี้ยประชุมกรรมการ</v>
          </cell>
        </row>
        <row r="409">
          <cell r="A409">
            <v>6275003</v>
          </cell>
          <cell r="B409" t="str">
            <v xml:space="preserve">          ค่าโบนัสกรรมการ</v>
          </cell>
        </row>
        <row r="410">
          <cell r="A410">
            <v>6276</v>
          </cell>
          <cell r="B410" t="str">
            <v xml:space="preserve">       ค่าการกุศลและเงินบริจาค</v>
          </cell>
        </row>
        <row r="411">
          <cell r="A411">
            <v>6276001</v>
          </cell>
          <cell r="B411" t="str">
            <v xml:space="preserve">          เงินบริจาคเพื่อสาธารณประโยชน์</v>
          </cell>
        </row>
        <row r="412">
          <cell r="A412">
            <v>6276002</v>
          </cell>
          <cell r="B412" t="str">
            <v xml:space="preserve">          เงินบริจาคเพื่อการศึกษาและกีฬา</v>
          </cell>
        </row>
        <row r="413">
          <cell r="A413">
            <v>6277</v>
          </cell>
          <cell r="B413" t="str">
            <v xml:space="preserve">       เงินสมนาคุณ</v>
          </cell>
        </row>
        <row r="414">
          <cell r="A414">
            <v>6277001</v>
          </cell>
          <cell r="B414" t="str">
            <v xml:space="preserve">          เงินสมนาคุณประปาดีเด่น</v>
          </cell>
        </row>
        <row r="415">
          <cell r="A415">
            <v>6277002</v>
          </cell>
          <cell r="B415" t="str">
            <v xml:space="preserve">          เงินสมนาคุณบุคคลภายนอก</v>
          </cell>
        </row>
        <row r="416">
          <cell r="A416">
            <v>6278</v>
          </cell>
          <cell r="B416" t="str">
            <v xml:space="preserve">       ค่าใช้จ่ายในการวิจัยและพัฒนา</v>
          </cell>
        </row>
        <row r="417">
          <cell r="A417">
            <v>6278001</v>
          </cell>
          <cell r="B417" t="str">
            <v xml:space="preserve">          ค่าใช้จ่ายในการวิจัยและพัฒนา</v>
          </cell>
        </row>
        <row r="418">
          <cell r="A418">
            <v>6279</v>
          </cell>
          <cell r="B418" t="str">
            <v xml:space="preserve">       ค่าใช้จ่ายเบ็ดเตล็ด</v>
          </cell>
        </row>
        <row r="419">
          <cell r="A419">
            <v>6279001</v>
          </cell>
          <cell r="B419" t="str">
            <v xml:space="preserve">          รายจ่ายต้องห้าม</v>
          </cell>
        </row>
        <row r="420">
          <cell r="A420">
            <v>6279002</v>
          </cell>
          <cell r="B420" t="str">
            <v xml:space="preserve">          เงินค่าปรับจ่ายคืน</v>
          </cell>
        </row>
        <row r="421">
          <cell r="A421">
            <v>6279003</v>
          </cell>
          <cell r="B421" t="str">
            <v xml:space="preserve">          หนี้สูญ</v>
          </cell>
        </row>
        <row r="422">
          <cell r="A422">
            <v>6279004</v>
          </cell>
          <cell r="B422" t="str">
            <v xml:space="preserve">          หนี้สงสัยจะสูญ</v>
          </cell>
        </row>
        <row r="423">
          <cell r="A423">
            <v>6279005</v>
          </cell>
          <cell r="B423" t="str">
            <v xml:space="preserve">          ปรับปรุงหนี้สงสัยจะสูญ</v>
          </cell>
        </row>
        <row r="424">
          <cell r="A424">
            <v>6279006</v>
          </cell>
          <cell r="B424" t="str">
            <v xml:space="preserve">          ขาดทุนจากการจำหน่ายสินทรัพย์</v>
          </cell>
        </row>
        <row r="425">
          <cell r="A425">
            <v>6279007</v>
          </cell>
          <cell r="B425" t="str">
            <v xml:space="preserve">          ปรับมูลค่าวัสดุคงเหลือ</v>
          </cell>
        </row>
        <row r="426">
          <cell r="A426">
            <v>6279008</v>
          </cell>
          <cell r="B426" t="str">
            <v xml:space="preserve">          ค่าใช้จ่ายอื่นๆ</v>
          </cell>
        </row>
        <row r="427">
          <cell r="A427">
            <v>6279009</v>
          </cell>
          <cell r="B427" t="str">
            <v xml:space="preserve">          ขาดทุนจากการปรับราคาวัสดุ</v>
          </cell>
        </row>
        <row r="428">
          <cell r="A428">
            <v>6279010</v>
          </cell>
          <cell r="B428" t="str">
            <v xml:space="preserve">          ส่วนต่างภาระบำเหน็จกับเงินกองทุนสงเคราะห์</v>
          </cell>
        </row>
        <row r="429">
          <cell r="A429">
            <v>6279011</v>
          </cell>
          <cell r="B429" t="str">
            <v xml:space="preserve">          ต้นทุนจากการจำหน่ายวัสดุ</v>
          </cell>
        </row>
        <row r="430">
          <cell r="A430">
            <v>6279012</v>
          </cell>
          <cell r="B430" t="str">
            <v xml:space="preserve">          ปรับมูลค่าเงินประกันการใช้น้ำ</v>
          </cell>
        </row>
        <row r="431">
          <cell r="A431">
            <v>6279013</v>
          </cell>
          <cell r="B431" t="str">
            <v xml:space="preserve">          วัสดุถาวร</v>
          </cell>
        </row>
        <row r="432">
          <cell r="A432">
            <v>628</v>
          </cell>
          <cell r="B432" t="str">
            <v xml:space="preserve">     ค่าเสื่อมราคาและค่าตัดจำหน่าย</v>
          </cell>
        </row>
        <row r="433">
          <cell r="A433">
            <v>6281</v>
          </cell>
          <cell r="B433" t="str">
            <v xml:space="preserve">       ค่าเสื่อมราคา</v>
          </cell>
        </row>
        <row r="434">
          <cell r="A434">
            <v>6281001</v>
          </cell>
          <cell r="B434" t="str">
            <v xml:space="preserve">          ค่าเสื่อมราคา - อาคารและสิ่งปลูกสร้าง</v>
          </cell>
        </row>
        <row r="435">
          <cell r="A435">
            <v>6281002</v>
          </cell>
          <cell r="B435" t="str">
            <v xml:space="preserve">          ค่าเสื่อมราคา - ครุภัณฑ์</v>
          </cell>
        </row>
        <row r="436">
          <cell r="A436">
            <v>6282</v>
          </cell>
          <cell r="B436" t="str">
            <v xml:space="preserve">       ค่าตัดจำหน่าย</v>
          </cell>
        </row>
        <row r="437">
          <cell r="A437">
            <v>6282002</v>
          </cell>
          <cell r="B437" t="str">
            <v xml:space="preserve">          ค่าตัดจำหน่ายสิทธิการใช้ทรัพย์สิน</v>
          </cell>
        </row>
        <row r="438">
          <cell r="A438">
            <v>6282003</v>
          </cell>
          <cell r="B438" t="str">
            <v xml:space="preserve">          ค่าตัดจำหน่ายสินทรัพย์ไม่มีตัวตน</v>
          </cell>
        </row>
        <row r="439">
          <cell r="A439">
            <v>629</v>
          </cell>
          <cell r="B439" t="str">
            <v xml:space="preserve">     ค่าใช้จ่ายด้านการเงิน</v>
          </cell>
        </row>
        <row r="440">
          <cell r="A440">
            <v>6291</v>
          </cell>
          <cell r="B440" t="str">
            <v xml:space="preserve">       ดอกเบี้ยจ่าย</v>
          </cell>
        </row>
        <row r="441">
          <cell r="A441">
            <v>6291001</v>
          </cell>
          <cell r="B441" t="str">
            <v xml:space="preserve">          ดอกเบี้ยเงินกู้ JBIC</v>
          </cell>
        </row>
        <row r="442">
          <cell r="A442">
            <v>6291002</v>
          </cell>
          <cell r="B442" t="str">
            <v xml:space="preserve">          ดอกเบี้ยเงินกู้ IBRD</v>
          </cell>
        </row>
        <row r="443">
          <cell r="A443">
            <v>6291003</v>
          </cell>
          <cell r="B443" t="str">
            <v xml:space="preserve">          ดอกเบี้ยเงินกู้ ธนาคารกรุงไทย</v>
          </cell>
        </row>
        <row r="444">
          <cell r="A444">
            <v>6291004</v>
          </cell>
          <cell r="B444" t="str">
            <v xml:space="preserve">          ดอกเบี้ยเงินกู้ USAID</v>
          </cell>
        </row>
        <row r="445">
          <cell r="A445">
            <v>6291005</v>
          </cell>
          <cell r="B445" t="str">
            <v xml:space="preserve">          ดอกเบี้ยเงินกู้ KFW</v>
          </cell>
        </row>
        <row r="446">
          <cell r="A446">
            <v>6291006</v>
          </cell>
          <cell r="B446" t="str">
            <v xml:space="preserve">          ดอกเบี้ยเงินกู้ ธนาคารออมสิน</v>
          </cell>
        </row>
        <row r="447">
          <cell r="A447">
            <v>6291007</v>
          </cell>
          <cell r="B447" t="str">
            <v xml:space="preserve">          ดอกเบี้ยพันธบัตรการประปาส่วนภูมิภาค</v>
          </cell>
        </row>
        <row r="448">
          <cell r="A448">
            <v>6291008</v>
          </cell>
          <cell r="B448" t="str">
            <v xml:space="preserve">          ดอกเบี้ยเงินกู้ อื่นๆ</v>
          </cell>
        </row>
        <row r="449">
          <cell r="A449">
            <v>6292</v>
          </cell>
          <cell r="B449" t="str">
            <v xml:space="preserve">       กำไร/ขาดทุนจากอัตราแลกเปลี่ยน</v>
          </cell>
        </row>
        <row r="450">
          <cell r="A450">
            <v>6292001</v>
          </cell>
          <cell r="B450" t="str">
            <v xml:space="preserve">          กำไร/ขาดทุนจากอัตราแลกเปลี่ยน - ที่เกิดจริง</v>
          </cell>
        </row>
        <row r="451">
          <cell r="A451">
            <v>6292002</v>
          </cell>
          <cell r="B451" t="str">
            <v xml:space="preserve">          กำไร/ขาดทุนจากอัตราแลกเปลี่ยน - ที่ยังไม่เกิดจริง</v>
          </cell>
        </row>
        <row r="452">
          <cell r="A452">
            <v>6293</v>
          </cell>
          <cell r="B452" t="str">
            <v xml:space="preserve">       ภาษีเงินได้นิติบุคคล</v>
          </cell>
        </row>
        <row r="453">
          <cell r="A453">
            <v>6293001</v>
          </cell>
          <cell r="B453" t="str">
            <v xml:space="preserve">          ภาษีเงินได้นิติบุคคล</v>
          </cell>
        </row>
        <row r="455">
          <cell r="A455" t="str">
            <v>รวม</v>
          </cell>
        </row>
        <row r="456">
          <cell r="A456" t="str">
            <v>รายได้รวม</v>
          </cell>
        </row>
        <row r="457">
          <cell r="A457" t="str">
            <v>ค่าใช้จ่ายรวม</v>
          </cell>
        </row>
        <row r="458">
          <cell r="A458" t="str">
            <v>กำไขขาดทุนสุทธิ</v>
          </cell>
        </row>
        <row r="459">
          <cell r="A459" t="str">
            <v>check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 (ปปข.6,7)"/>
      <sheetName val="สรุปรวม (ปปข.6,7)_2"/>
      <sheetName val="รายละเอียดสรุปรวม(ปปข.6,7)"/>
      <sheetName val="รายละเอียดสรุปรวม(ปปข.6,7)_2"/>
      <sheetName val="ภาค 2"/>
    </sheetNames>
    <sheetDataSet>
      <sheetData sheetId="0" refreshError="1"/>
      <sheetData sheetId="1" refreshError="1"/>
      <sheetData sheetId="2">
        <row r="1">
          <cell r="A1" t="str">
            <v>การประปาส่วนภูมิภาค</v>
          </cell>
        </row>
        <row r="2">
          <cell r="A2" t="str">
            <v>ขอตั้งงบประมาณ (ทำการ) ประจำปี 2554</v>
          </cell>
        </row>
        <row r="3">
          <cell r="A3" t="str">
            <v>รหัสบัญชี</v>
          </cell>
          <cell r="B3" t="str">
            <v>รายการ</v>
          </cell>
          <cell r="C3" t="str">
            <v>ปปข.6</v>
          </cell>
          <cell r="D3" t="str">
            <v>ปปข.7</v>
          </cell>
          <cell r="E3" t="str">
            <v>ภาค 2</v>
          </cell>
        </row>
        <row r="5">
          <cell r="B5" t="str">
            <v xml:space="preserve">  รายได้จากการจำหน่ายน้ำ</v>
          </cell>
          <cell r="C5">
            <v>1103222000</v>
          </cell>
        </row>
        <row r="6">
          <cell r="A6">
            <v>4111001</v>
          </cell>
          <cell r="B6" t="str">
            <v>รายได้ค่าน้ำผ่านมาตร - ที่อยู่อาศัย</v>
          </cell>
          <cell r="C6">
            <v>410650000</v>
          </cell>
        </row>
        <row r="7">
          <cell r="A7">
            <v>4111002</v>
          </cell>
          <cell r="B7" t="str">
            <v>รายได้ค่าน้ำผ่านมาตร - ธุรกิจขนาดเล็ก</v>
          </cell>
          <cell r="C7">
            <v>232646000</v>
          </cell>
        </row>
        <row r="8">
          <cell r="A8">
            <v>4111003</v>
          </cell>
          <cell r="B8" t="str">
            <v>รายได้ค่าน้ำผ่านมาตร - อุตสาหกรรมและธุรกิจฯ</v>
          </cell>
          <cell r="C8">
            <v>295649000</v>
          </cell>
        </row>
        <row r="9">
          <cell r="A9">
            <v>4111004</v>
          </cell>
          <cell r="B9" t="str">
            <v>รายได้ค่าน้ำผ่านมาตร - ราชการ</v>
          </cell>
          <cell r="C9">
            <v>155200000</v>
          </cell>
        </row>
        <row r="10">
          <cell r="A10">
            <v>4111005</v>
          </cell>
          <cell r="B10" t="str">
            <v>รายได้ค่าน้ำผ่านมาตร - รัฐวิสาหกิจ</v>
          </cell>
          <cell r="C10">
            <v>7377000</v>
          </cell>
        </row>
        <row r="11">
          <cell r="A11">
            <v>4112001</v>
          </cell>
          <cell r="B11" t="str">
            <v>รายได้ค่าน้ำท่อธาร</v>
          </cell>
          <cell r="C11">
            <v>2054000</v>
          </cell>
        </row>
        <row r="12">
          <cell r="A12">
            <v>4112002</v>
          </cell>
          <cell r="B12" t="str">
            <v>รายได้จากการขายน้ำประปาสำหรับทดสอบท่อ</v>
          </cell>
          <cell r="C12">
            <v>252000</v>
          </cell>
        </row>
        <row r="13">
          <cell r="A13">
            <v>4113001</v>
          </cell>
          <cell r="B13" t="str">
            <v>รายได้ค่าน้ำประปาหยอดเหรียญ</v>
          </cell>
          <cell r="C13">
            <v>0</v>
          </cell>
        </row>
        <row r="14">
          <cell r="A14">
            <v>4114001</v>
          </cell>
          <cell r="B14" t="str">
            <v>ส่วนลดค่าน้ำ - ที่อยู่อาศัย</v>
          </cell>
          <cell r="C14">
            <v>-526000</v>
          </cell>
        </row>
        <row r="15">
          <cell r="A15">
            <v>4114002</v>
          </cell>
          <cell r="B15" t="str">
            <v>ส่วนลดค่าน้ำ - ธุรกิจขนาดเล็ก</v>
          </cell>
          <cell r="C15">
            <v>-80000</v>
          </cell>
        </row>
        <row r="16">
          <cell r="A16">
            <v>4114003</v>
          </cell>
          <cell r="B16" t="str">
            <v>ส่วนลดค่าน้ำ - อุตสาหกรรม</v>
          </cell>
          <cell r="C16">
            <v>0</v>
          </cell>
        </row>
        <row r="17">
          <cell r="A17">
            <v>4114004</v>
          </cell>
          <cell r="B17" t="str">
            <v>ส่วนลดค่าน้ำ - ราชการ</v>
          </cell>
          <cell r="C17">
            <v>0</v>
          </cell>
        </row>
        <row r="18">
          <cell r="A18">
            <v>4114005</v>
          </cell>
          <cell r="B18" t="str">
            <v>ส่วนลดค่าน้ำ - รัฐวิสาหกิจ</v>
          </cell>
          <cell r="C18">
            <v>0</v>
          </cell>
        </row>
        <row r="19">
          <cell r="B19" t="str">
            <v xml:space="preserve">  รายได้ค่าบริการ</v>
          </cell>
          <cell r="C19">
            <v>115190000</v>
          </cell>
        </row>
        <row r="20">
          <cell r="A20">
            <v>4121002</v>
          </cell>
          <cell r="B20" t="str">
            <v>รายได้ค่าบริการทั่วไป</v>
          </cell>
          <cell r="C20">
            <v>113767000</v>
          </cell>
        </row>
        <row r="21">
          <cell r="A21">
            <v>4121003</v>
          </cell>
          <cell r="B21" t="str">
            <v>รายได้ค่าบริการอื่นๆ</v>
          </cell>
          <cell r="C21">
            <v>1423000</v>
          </cell>
        </row>
        <row r="22">
          <cell r="B22" t="str">
            <v>รายได้ค่าจำหน่ายน้ำและบริการ</v>
          </cell>
          <cell r="C22">
            <v>1218412000</v>
          </cell>
        </row>
        <row r="23">
          <cell r="B23" t="str">
            <v xml:space="preserve">  รายได้ค่าติดตั้งและวางท่อ</v>
          </cell>
          <cell r="C23">
            <v>84897000</v>
          </cell>
        </row>
        <row r="24">
          <cell r="A24">
            <v>4121001</v>
          </cell>
          <cell r="B24" t="str">
            <v>รายได้ค่าติดตั้งและวางท่อ</v>
          </cell>
          <cell r="C24">
            <v>84897000</v>
          </cell>
        </row>
        <row r="25">
          <cell r="B25" t="str">
            <v xml:space="preserve">  ต้นทุนค่าติดตั้งและวางท่อ</v>
          </cell>
          <cell r="C25">
            <v>67914000</v>
          </cell>
        </row>
        <row r="26">
          <cell r="A26">
            <v>5311001</v>
          </cell>
          <cell r="B26" t="str">
            <v>ค่าวัสดุดำเนินการใช้ไปในการติดตั้ง</v>
          </cell>
          <cell r="C26">
            <v>16979000</v>
          </cell>
        </row>
        <row r="27">
          <cell r="A27">
            <v>5311002</v>
          </cell>
          <cell r="B27" t="str">
            <v>วัสดุสิ้นเปลืองใช้ไป</v>
          </cell>
          <cell r="C27">
            <v>6789000</v>
          </cell>
        </row>
        <row r="28">
          <cell r="A28">
            <v>5311003</v>
          </cell>
          <cell r="B28" t="str">
            <v>ผลต่างทางด้านราคาจากการสั่งซื้อ-ติดตั้ง</v>
          </cell>
          <cell r="C28">
            <v>0</v>
          </cell>
        </row>
        <row r="29">
          <cell r="A29">
            <v>5321002</v>
          </cell>
          <cell r="B29" t="str">
            <v>ค่าจ้างเหมา</v>
          </cell>
          <cell r="C29">
            <v>44146000</v>
          </cell>
        </row>
        <row r="30">
          <cell r="B30" t="str">
            <v>รายได้ค่าติดตั้งและวางท่อ - สุทธิ</v>
          </cell>
          <cell r="C30">
            <v>16983000</v>
          </cell>
        </row>
        <row r="31">
          <cell r="B31" t="str">
            <v>รายได้ชดเชยค่าน้ำขั้นต่ำ</v>
          </cell>
          <cell r="C31">
            <v>0</v>
          </cell>
        </row>
        <row r="32">
          <cell r="A32">
            <v>4231001</v>
          </cell>
          <cell r="B32" t="str">
            <v>รายได้เงินชดเชย-ค่าน้ำขั้นต่ำ</v>
          </cell>
          <cell r="C32">
            <v>0</v>
          </cell>
        </row>
        <row r="33">
          <cell r="B33" t="str">
            <v>รายได้ชดเชย - ค่าที่ปรึกษา</v>
          </cell>
          <cell r="C33">
            <v>0</v>
          </cell>
        </row>
        <row r="34">
          <cell r="A34">
            <v>4231002</v>
          </cell>
          <cell r="B34" t="str">
            <v>รายได้ชดเชย - ค่าที่ปรึกษา</v>
          </cell>
          <cell r="C34">
            <v>0</v>
          </cell>
        </row>
        <row r="35">
          <cell r="B35" t="str">
            <v>เงินชดเชยค่าดำเนินการในการบริการเชิงสังคม</v>
          </cell>
          <cell r="C35">
            <v>0</v>
          </cell>
        </row>
        <row r="36">
          <cell r="A36">
            <v>4231003</v>
          </cell>
          <cell r="B36" t="str">
            <v>รายได้เงินชดเชย - ค่าดำเนินการเชิงสังคมจากรัฐบาล</v>
          </cell>
          <cell r="C36">
            <v>0</v>
          </cell>
        </row>
        <row r="37">
          <cell r="A37" t="str">
            <v>รวมรายได้จากการดำเนินงาน</v>
          </cell>
          <cell r="C37">
            <v>1235395000</v>
          </cell>
        </row>
        <row r="38">
          <cell r="B38" t="str">
            <v>เงินเดือน</v>
          </cell>
          <cell r="C38">
            <v>155590000</v>
          </cell>
        </row>
        <row r="39">
          <cell r="A39">
            <v>6211001</v>
          </cell>
          <cell r="B39" t="str">
            <v>เงินเดือน</v>
          </cell>
          <cell r="C39">
            <v>155590000</v>
          </cell>
        </row>
        <row r="40">
          <cell r="B40" t="str">
            <v>ค่าจ้างชั่วคราว</v>
          </cell>
          <cell r="C40">
            <v>0</v>
          </cell>
        </row>
        <row r="41">
          <cell r="A41">
            <v>6211005</v>
          </cell>
          <cell r="B41" t="str">
            <v>ค่าจ้างชั่วคราว-รายเดือน</v>
          </cell>
          <cell r="C41">
            <v>0</v>
          </cell>
        </row>
        <row r="42">
          <cell r="B42" t="str">
            <v>ค่าตอบแทนและสวัสดิการพนักงาน</v>
          </cell>
          <cell r="C42">
            <v>30915000</v>
          </cell>
        </row>
        <row r="43">
          <cell r="A43">
            <v>6211003</v>
          </cell>
          <cell r="B43" t="str">
            <v>ค่าล่วงเวลา</v>
          </cell>
          <cell r="C43">
            <v>1575000</v>
          </cell>
        </row>
        <row r="44">
          <cell r="A44">
            <v>6211007</v>
          </cell>
          <cell r="B44" t="str">
            <v>เงินชดเชยสาเหตุออกจากงาน</v>
          </cell>
          <cell r="C44">
            <v>0</v>
          </cell>
        </row>
        <row r="45">
          <cell r="A45">
            <v>6211008</v>
          </cell>
          <cell r="B45" t="str">
            <v>ค่าตอบแทนอื่นที่จ่ายให้พนักงาน</v>
          </cell>
          <cell r="C45">
            <v>0</v>
          </cell>
        </row>
        <row r="46">
          <cell r="A46">
            <v>6212002</v>
          </cell>
          <cell r="B46" t="str">
            <v>ค่ารักษาพยาบาล</v>
          </cell>
          <cell r="C46">
            <v>11420000</v>
          </cell>
        </row>
        <row r="47">
          <cell r="A47">
            <v>6212003</v>
          </cell>
          <cell r="B47" t="str">
            <v>ค่าเบี้ยประกันภัยพนักงาน</v>
          </cell>
          <cell r="C47">
            <v>0</v>
          </cell>
        </row>
        <row r="48">
          <cell r="A48">
            <v>6212004</v>
          </cell>
          <cell r="B48" t="str">
            <v>เงินทดแทน</v>
          </cell>
          <cell r="C48">
            <v>0</v>
          </cell>
        </row>
        <row r="49">
          <cell r="A49">
            <v>6212005</v>
          </cell>
          <cell r="B49" t="str">
            <v>เงินช่วยเหลือ</v>
          </cell>
          <cell r="C49">
            <v>1812000</v>
          </cell>
        </row>
        <row r="50">
          <cell r="A50">
            <v>6212006</v>
          </cell>
          <cell r="B50" t="str">
            <v>เงินสมทบกองทุนสำรองเลี้ยงชีพ</v>
          </cell>
          <cell r="C50">
            <v>15348000</v>
          </cell>
        </row>
        <row r="51">
          <cell r="A51">
            <v>6212007</v>
          </cell>
          <cell r="B51" t="str">
            <v>เงินสมทบกองทุนสงเคราะห์</v>
          </cell>
          <cell r="C51">
            <v>160000</v>
          </cell>
        </row>
        <row r="52">
          <cell r="A52">
            <v>6212008</v>
          </cell>
          <cell r="B52" t="str">
            <v>ค่าสวัสดิการอื่นๆ</v>
          </cell>
          <cell r="C52">
            <v>600000</v>
          </cell>
        </row>
        <row r="53">
          <cell r="B53" t="str">
            <v>วัสดุการผลิต</v>
          </cell>
          <cell r="C53">
            <v>36870000</v>
          </cell>
        </row>
        <row r="54">
          <cell r="A54">
            <v>5111003</v>
          </cell>
          <cell r="B54" t="str">
            <v>ค่าวัสดุการผลิตใช้ไป</v>
          </cell>
          <cell r="C54">
            <v>36870000</v>
          </cell>
        </row>
        <row r="55">
          <cell r="A55">
            <v>5111005</v>
          </cell>
          <cell r="B55" t="str">
            <v>ผลต่างทางด้านราคาจากการสั่งซื้อตปท.-ผลิต</v>
          </cell>
          <cell r="C55">
            <v>0</v>
          </cell>
        </row>
        <row r="56">
          <cell r="B56" t="str">
            <v>วัสดุดำเนินการและซ่อมบำรุง</v>
          </cell>
          <cell r="C56">
            <v>30138000</v>
          </cell>
        </row>
        <row r="57">
          <cell r="A57">
            <v>5111004</v>
          </cell>
          <cell r="B57" t="str">
            <v>ค่าวัสดุวิเคราะห์น้ำและอื่นๆ</v>
          </cell>
          <cell r="C57">
            <v>300000</v>
          </cell>
        </row>
        <row r="58">
          <cell r="A58">
            <v>5131001</v>
          </cell>
          <cell r="B58" t="str">
            <v>ค่าซ่อมแซมสิ่งก่อสร้าง</v>
          </cell>
          <cell r="C58">
            <v>2140000</v>
          </cell>
        </row>
        <row r="59">
          <cell r="A59">
            <v>5131002</v>
          </cell>
          <cell r="B59" t="str">
            <v>ค่าซ่อมแซมเครื่องจักรกล</v>
          </cell>
          <cell r="C59">
            <v>2190000</v>
          </cell>
        </row>
        <row r="60">
          <cell r="A60">
            <v>5131003</v>
          </cell>
          <cell r="B60" t="str">
            <v>ค่าซ่อมแซมระบบไฟฟ้า</v>
          </cell>
          <cell r="C60">
            <v>1245000</v>
          </cell>
        </row>
        <row r="61">
          <cell r="A61">
            <v>5211001</v>
          </cell>
          <cell r="B61" t="str">
            <v>ค่าวัสดุดำเนินการใช้ไปในการจำหน่าย</v>
          </cell>
          <cell r="C61">
            <v>9850000</v>
          </cell>
        </row>
        <row r="62">
          <cell r="A62">
            <v>5211002</v>
          </cell>
          <cell r="B62" t="str">
            <v>ผลต่างทางด้านราคาจากการสั่งซื้อ-จำหน่าย</v>
          </cell>
          <cell r="C62">
            <v>0</v>
          </cell>
        </row>
        <row r="63">
          <cell r="A63">
            <v>5221001</v>
          </cell>
          <cell r="B63" t="str">
            <v>ค่าซ่อมแซมบำรุงประปา</v>
          </cell>
          <cell r="C63">
            <v>12930000</v>
          </cell>
        </row>
        <row r="64">
          <cell r="A64">
            <v>6261003</v>
          </cell>
          <cell r="B64" t="str">
            <v>ค่าซ่อมบำรุง-ยานพาหนะ</v>
          </cell>
          <cell r="C64">
            <v>1483000</v>
          </cell>
        </row>
        <row r="65">
          <cell r="B65" t="str">
            <v>น้ำมันเชื้อเพลิงและหล่อลื่น</v>
          </cell>
          <cell r="C65">
            <v>6649000</v>
          </cell>
        </row>
        <row r="66">
          <cell r="A66">
            <v>5121001</v>
          </cell>
          <cell r="B66" t="str">
            <v>ค่าน้ำมันเชื้อเพลิง</v>
          </cell>
          <cell r="C66">
            <v>2040000</v>
          </cell>
        </row>
        <row r="67">
          <cell r="A67">
            <v>5231002</v>
          </cell>
          <cell r="B67" t="str">
            <v>ค่าน้ำมันเชื้อเพลิง-ระบบจำหน่าย</v>
          </cell>
          <cell r="C67">
            <v>1346000</v>
          </cell>
        </row>
        <row r="68">
          <cell r="A68">
            <v>6261001</v>
          </cell>
          <cell r="B68" t="str">
            <v>ค่าน้ำมัน</v>
          </cell>
          <cell r="C68">
            <v>3263000</v>
          </cell>
        </row>
        <row r="69">
          <cell r="B69" t="str">
            <v>วัสดุสำนักงาน</v>
          </cell>
          <cell r="C69">
            <v>6499000</v>
          </cell>
        </row>
        <row r="70">
          <cell r="A70">
            <v>6111001</v>
          </cell>
          <cell r="B70" t="str">
            <v>ค่าโฆษณา</v>
          </cell>
          <cell r="C70">
            <v>118000</v>
          </cell>
        </row>
        <row r="71">
          <cell r="A71">
            <v>6111002</v>
          </cell>
          <cell r="B71" t="str">
            <v>ค่าประชาสัมพันธ์</v>
          </cell>
          <cell r="C71">
            <v>128000</v>
          </cell>
        </row>
        <row r="72">
          <cell r="A72">
            <v>6111003</v>
          </cell>
          <cell r="B72" t="str">
            <v>ค่าภาษีป้าย</v>
          </cell>
          <cell r="C72">
            <v>0</v>
          </cell>
        </row>
        <row r="73">
          <cell r="A73">
            <v>6241001</v>
          </cell>
          <cell r="B73" t="str">
            <v>ค่าเครื่องเขียนแบบพิมพ์</v>
          </cell>
          <cell r="C73">
            <v>2510000</v>
          </cell>
        </row>
        <row r="74">
          <cell r="A74">
            <v>6241002</v>
          </cell>
          <cell r="B74" t="str">
            <v>ค่าถ่ายเอกสารและพิมพ์เขียว</v>
          </cell>
          <cell r="C74">
            <v>2678000</v>
          </cell>
        </row>
        <row r="75">
          <cell r="A75">
            <v>6241003</v>
          </cell>
          <cell r="B75" t="str">
            <v>ค่าวัสดุสิ้นเปลืองทั่วไป</v>
          </cell>
          <cell r="C75">
            <v>1065000</v>
          </cell>
        </row>
        <row r="76">
          <cell r="B76" t="str">
            <v>ค่าจ้างและบริการ</v>
          </cell>
          <cell r="C76">
            <v>43468000</v>
          </cell>
        </row>
        <row r="77">
          <cell r="A77">
            <v>5141001</v>
          </cell>
          <cell r="B77" t="str">
            <v>ค่าจ้างเหมาผลิตน้ำ</v>
          </cell>
          <cell r="C77">
            <v>9587000</v>
          </cell>
        </row>
        <row r="78">
          <cell r="A78">
            <v>5141002</v>
          </cell>
          <cell r="B78" t="str">
            <v>ค่าจ้างเหมาสูบน้ำ</v>
          </cell>
          <cell r="C78">
            <v>0</v>
          </cell>
        </row>
        <row r="79">
          <cell r="A79">
            <v>5141003</v>
          </cell>
          <cell r="B79" t="str">
            <v>ค่าจ้างระวังดูแลรักษาน้ำ</v>
          </cell>
          <cell r="C79">
            <v>0</v>
          </cell>
        </row>
        <row r="80">
          <cell r="A80">
            <v>5231001</v>
          </cell>
          <cell r="B80" t="str">
            <v>ค่าระวางบรรทุกและขนส่ง</v>
          </cell>
          <cell r="C80">
            <v>140000</v>
          </cell>
        </row>
        <row r="81">
          <cell r="A81">
            <v>6121001</v>
          </cell>
          <cell r="B81" t="str">
            <v>ค่าจ้างเหมาเก็บเงิน</v>
          </cell>
          <cell r="C81">
            <v>0</v>
          </cell>
        </row>
        <row r="82">
          <cell r="A82">
            <v>6121002</v>
          </cell>
          <cell r="B82" t="str">
            <v>ค่าจ้างเหมาอ่านมาตร</v>
          </cell>
          <cell r="C82">
            <v>25090000</v>
          </cell>
        </row>
        <row r="83">
          <cell r="A83">
            <v>6211004</v>
          </cell>
          <cell r="B83" t="str">
            <v>ค่าจ้างชั่วคราว</v>
          </cell>
          <cell r="C83">
            <v>0</v>
          </cell>
        </row>
        <row r="84">
          <cell r="A84">
            <v>6211006</v>
          </cell>
          <cell r="B84" t="str">
            <v>ค่าจ้างชั่วคราว-รายวัน</v>
          </cell>
          <cell r="C84">
            <v>0</v>
          </cell>
        </row>
        <row r="85">
          <cell r="A85">
            <v>6232001</v>
          </cell>
          <cell r="B85" t="str">
            <v>ค่าเช่าอาคาร สำนักงาน</v>
          </cell>
          <cell r="C85">
            <v>0</v>
          </cell>
        </row>
        <row r="86">
          <cell r="A86">
            <v>6232002</v>
          </cell>
          <cell r="B86" t="str">
            <v>ค่าเช่าครุภัณฑ์ สำนักงาน</v>
          </cell>
          <cell r="C86">
            <v>665000</v>
          </cell>
        </row>
        <row r="87">
          <cell r="A87">
            <v>6232003</v>
          </cell>
          <cell r="B87" t="str">
            <v>ค่าซ่อมแซมอาคาร สำนักงาน</v>
          </cell>
          <cell r="C87">
            <v>1110000</v>
          </cell>
        </row>
        <row r="88">
          <cell r="A88">
            <v>6232004</v>
          </cell>
          <cell r="B88" t="str">
            <v>ค่าซ่อมแซมครุภัณฑ์</v>
          </cell>
          <cell r="C88">
            <v>320000</v>
          </cell>
        </row>
        <row r="89">
          <cell r="A89">
            <v>6232005</v>
          </cell>
          <cell r="B89" t="str">
            <v>ค่าซ่อมแซมเครื่องคอมพิวเตอร์</v>
          </cell>
          <cell r="C89">
            <v>540000</v>
          </cell>
        </row>
        <row r="90">
          <cell r="A90">
            <v>6242001</v>
          </cell>
          <cell r="B90" t="str">
            <v>ค่าจ้างพนักงานรักษาความปลอดภัย</v>
          </cell>
          <cell r="C90">
            <v>1084000</v>
          </cell>
        </row>
        <row r="91">
          <cell r="A91">
            <v>6242002</v>
          </cell>
          <cell r="B91" t="str">
            <v>ค่าจ้างพนักงานทำความสะอาด</v>
          </cell>
          <cell r="C91">
            <v>1807000</v>
          </cell>
        </row>
        <row r="92">
          <cell r="A92">
            <v>6242003</v>
          </cell>
          <cell r="B92" t="str">
            <v>ค่าจ้างหน่วยงานภายนอกดูแลสำนักงาน อื่นๆ</v>
          </cell>
          <cell r="C92">
            <v>3125000</v>
          </cell>
        </row>
        <row r="93">
          <cell r="B93" t="str">
            <v>ค่าใช้จ่ายในการดำเนินงานอื่น</v>
          </cell>
          <cell r="C93">
            <v>11934000</v>
          </cell>
        </row>
        <row r="94">
          <cell r="A94">
            <v>6212001</v>
          </cell>
          <cell r="B94" t="str">
            <v>ค่าฝึกอบรม</v>
          </cell>
          <cell r="C94">
            <v>0</v>
          </cell>
        </row>
        <row r="95">
          <cell r="A95">
            <v>6221001</v>
          </cell>
          <cell r="B95" t="str">
            <v>ค่าใช้จ่ายในการเดินทาง-ต่างประเทศ</v>
          </cell>
          <cell r="C95">
            <v>0</v>
          </cell>
        </row>
        <row r="96">
          <cell r="A96">
            <v>6221002</v>
          </cell>
          <cell r="B96" t="str">
            <v>ค่าใช้จ่ายในการเดินทาง - ในประเทศ</v>
          </cell>
          <cell r="C96">
            <v>7840000</v>
          </cell>
        </row>
        <row r="97">
          <cell r="A97">
            <v>6231001</v>
          </cell>
          <cell r="B97" t="str">
            <v>ค่าเช่าที่ดิน</v>
          </cell>
          <cell r="C97">
            <v>940000</v>
          </cell>
        </row>
        <row r="98">
          <cell r="A98">
            <v>6231002</v>
          </cell>
          <cell r="B98" t="str">
            <v>ค่าภาษีโรงเรือนและที่ดิน</v>
          </cell>
          <cell r="C98">
            <v>1187000</v>
          </cell>
        </row>
        <row r="99">
          <cell r="A99">
            <v>6261002</v>
          </cell>
          <cell r="B99" t="str">
            <v>ค่าเบี้ยประกันภัย-ยานพาหนะ</v>
          </cell>
          <cell r="C99">
            <v>126000</v>
          </cell>
        </row>
        <row r="100">
          <cell r="A100">
            <v>6261004</v>
          </cell>
          <cell r="B100" t="str">
            <v>ค่าเช่ารถยนต์</v>
          </cell>
          <cell r="C100">
            <v>80000</v>
          </cell>
        </row>
        <row r="101">
          <cell r="A101">
            <v>6261005</v>
          </cell>
          <cell r="B101" t="str">
            <v>ค่าธรรมเนียมและภาษี</v>
          </cell>
          <cell r="C101">
            <v>205000</v>
          </cell>
        </row>
        <row r="102">
          <cell r="A102">
            <v>6271001</v>
          </cell>
          <cell r="B102" t="str">
            <v>ค่าที่ปรึกษา</v>
          </cell>
          <cell r="C102">
            <v>0</v>
          </cell>
        </row>
        <row r="103">
          <cell r="A103">
            <v>6271002</v>
          </cell>
          <cell r="B103" t="str">
            <v>ค่าตอบแทน</v>
          </cell>
          <cell r="C103">
            <v>0</v>
          </cell>
        </row>
        <row r="104">
          <cell r="A104">
            <v>6271003</v>
          </cell>
          <cell r="B104" t="str">
            <v>ค่าใช้จ่ายในการเดินทาง</v>
          </cell>
          <cell r="C104">
            <v>0</v>
          </cell>
        </row>
        <row r="105">
          <cell r="A105">
            <v>6271004</v>
          </cell>
          <cell r="B105" t="str">
            <v>ค่าใช้จ่ายเกี่ยวกับรถยนต์</v>
          </cell>
          <cell r="C105">
            <v>0</v>
          </cell>
        </row>
        <row r="106">
          <cell r="A106">
            <v>6271005</v>
          </cell>
          <cell r="B106" t="str">
            <v>ค่ารับรองเฉพาะ</v>
          </cell>
          <cell r="C106">
            <v>0</v>
          </cell>
        </row>
        <row r="107">
          <cell r="A107">
            <v>6271006</v>
          </cell>
          <cell r="B107" t="str">
            <v>ค่าใช้จ่ายอื่นๆเฉพาะ</v>
          </cell>
          <cell r="C107">
            <v>0</v>
          </cell>
        </row>
        <row r="108">
          <cell r="A108">
            <v>6272001</v>
          </cell>
          <cell r="B108" t="str">
            <v>ค่าสอบบัญชี</v>
          </cell>
          <cell r="C108">
            <v>0</v>
          </cell>
        </row>
        <row r="109">
          <cell r="A109">
            <v>6272002</v>
          </cell>
          <cell r="B109" t="str">
            <v>ค่าใช้จ่ายในการเดินทางของผู้สอบบัญชี</v>
          </cell>
          <cell r="C109">
            <v>0</v>
          </cell>
        </row>
        <row r="110">
          <cell r="A110">
            <v>6272003</v>
          </cell>
          <cell r="B110" t="str">
            <v>ค่าทำงานล่วงเวลาของผู้สอบบัญชี</v>
          </cell>
          <cell r="C110">
            <v>0</v>
          </cell>
        </row>
        <row r="111">
          <cell r="A111">
            <v>6272004</v>
          </cell>
          <cell r="B111" t="str">
            <v>เงินสมนาคุณผู้สอบบัญชี</v>
          </cell>
          <cell r="C111">
            <v>0</v>
          </cell>
        </row>
        <row r="112">
          <cell r="A112">
            <v>6273001</v>
          </cell>
          <cell r="B112" t="str">
            <v>ค่ารับรอง</v>
          </cell>
          <cell r="C112">
            <v>400000</v>
          </cell>
        </row>
        <row r="113">
          <cell r="A113">
            <v>6273002</v>
          </cell>
          <cell r="B113" t="str">
            <v>ค่าใช้จ่ายในการประชุม</v>
          </cell>
          <cell r="C113">
            <v>300000</v>
          </cell>
        </row>
        <row r="114">
          <cell r="A114">
            <v>6273003</v>
          </cell>
          <cell r="B114" t="str">
            <v>ค่ารับรองตำแหน่ง</v>
          </cell>
          <cell r="C114">
            <v>256000</v>
          </cell>
        </row>
        <row r="115">
          <cell r="A115">
            <v>6275001</v>
          </cell>
          <cell r="B115" t="str">
            <v>ค่าเบี้ยประชุมผู้บริหาร</v>
          </cell>
          <cell r="C115">
            <v>0</v>
          </cell>
        </row>
        <row r="116">
          <cell r="A116">
            <v>6275002</v>
          </cell>
          <cell r="B116" t="str">
            <v>ค่าเบี้ยประชุมกรรมการ</v>
          </cell>
          <cell r="C116">
            <v>0</v>
          </cell>
        </row>
        <row r="117">
          <cell r="A117">
            <v>6278001</v>
          </cell>
          <cell r="B117" t="str">
            <v>ค่าใช้จ่ายในการวิจัยและพัฒนา</v>
          </cell>
          <cell r="C117">
            <v>0</v>
          </cell>
        </row>
        <row r="118">
          <cell r="A118">
            <v>6279013</v>
          </cell>
          <cell r="B118" t="str">
            <v>วัสดุถาวร</v>
          </cell>
          <cell r="C118">
            <v>600000</v>
          </cell>
        </row>
        <row r="119">
          <cell r="B119" t="str">
            <v>ค่าไฟฟ้า</v>
          </cell>
          <cell r="C119">
            <v>140375000</v>
          </cell>
        </row>
        <row r="120">
          <cell r="A120">
            <v>5121002</v>
          </cell>
          <cell r="B120" t="str">
            <v>ค่าไฟฟ้า-ระบบผลิต</v>
          </cell>
          <cell r="C120">
            <v>83506000</v>
          </cell>
        </row>
        <row r="121">
          <cell r="A121">
            <v>5241001</v>
          </cell>
          <cell r="B121" t="str">
            <v>ค่าไฟฟ้า - ระบบจำหน่าย</v>
          </cell>
          <cell r="C121">
            <v>48710000</v>
          </cell>
        </row>
        <row r="122">
          <cell r="A122">
            <v>6251001</v>
          </cell>
          <cell r="B122" t="str">
            <v>ค่าไฟฟ้า-สำนักงาน</v>
          </cell>
          <cell r="C122">
            <v>8159000</v>
          </cell>
        </row>
        <row r="123">
          <cell r="B123" t="str">
            <v>ค่าใช้จ่ายและค่าติดตั้งสาธารณูปโภค</v>
          </cell>
          <cell r="C123">
            <v>2499000</v>
          </cell>
        </row>
        <row r="124">
          <cell r="A124">
            <v>5121003</v>
          </cell>
          <cell r="B124" t="str">
            <v>ค่าติดตั้งไฟฟ้า-ระบบผลิต</v>
          </cell>
          <cell r="C124">
            <v>0</v>
          </cell>
        </row>
        <row r="125">
          <cell r="A125">
            <v>5241002</v>
          </cell>
          <cell r="B125" t="str">
            <v>ค่าติดตั้งไฟฟ้า - ระบบจำหน่าย</v>
          </cell>
          <cell r="C125">
            <v>0</v>
          </cell>
        </row>
        <row r="126">
          <cell r="A126">
            <v>6251002</v>
          </cell>
          <cell r="B126" t="str">
            <v>ค่าน้ำประปา</v>
          </cell>
          <cell r="C126">
            <v>0</v>
          </cell>
        </row>
        <row r="127">
          <cell r="A127">
            <v>6251003</v>
          </cell>
          <cell r="B127" t="str">
            <v>ค่าติดตั้งไฟฟ้า-สำนักงาน</v>
          </cell>
          <cell r="C127">
            <v>0</v>
          </cell>
        </row>
        <row r="128">
          <cell r="A128">
            <v>6252001</v>
          </cell>
          <cell r="B128" t="str">
            <v>ค่าโทรศัพท์/ค่าโทรสาร-ต่างประเทศ</v>
          </cell>
          <cell r="C128">
            <v>0</v>
          </cell>
        </row>
        <row r="129">
          <cell r="A129">
            <v>6252002</v>
          </cell>
          <cell r="B129" t="str">
            <v>ค่าโทรศัพท์ / ค่าโทรสาร - ในประเทศ</v>
          </cell>
          <cell r="C129">
            <v>1025000</v>
          </cell>
        </row>
        <row r="130">
          <cell r="A130">
            <v>6253001</v>
          </cell>
          <cell r="B130" t="str">
            <v>ค่าไปรษณียากรและโทรเลข</v>
          </cell>
          <cell r="C130">
            <v>1284000</v>
          </cell>
        </row>
        <row r="131">
          <cell r="A131">
            <v>6253002</v>
          </cell>
          <cell r="B131" t="str">
            <v>ค่าการสื่อสารอื่นๆ</v>
          </cell>
          <cell r="C131">
            <v>190000</v>
          </cell>
        </row>
        <row r="132">
          <cell r="B132" t="str">
            <v>ค่าธรรมเนียมธนาคารและค่าธรรมเนียมอื่น</v>
          </cell>
          <cell r="C132">
            <v>1268000</v>
          </cell>
        </row>
        <row r="133">
          <cell r="A133">
            <v>6274001</v>
          </cell>
          <cell r="B133" t="str">
            <v>ค่าธรรมเนียมธนาคาร</v>
          </cell>
          <cell r="C133">
            <v>955000</v>
          </cell>
        </row>
        <row r="134">
          <cell r="A134">
            <v>6274002</v>
          </cell>
          <cell r="B134" t="str">
            <v>ค่าธรรมเนียมอื่น</v>
          </cell>
          <cell r="C134">
            <v>313000</v>
          </cell>
        </row>
        <row r="135">
          <cell r="B135" t="str">
            <v>หนี้สงสัยจะสูญ</v>
          </cell>
          <cell r="C135">
            <v>0</v>
          </cell>
        </row>
        <row r="136">
          <cell r="A136">
            <v>6279003</v>
          </cell>
          <cell r="B136" t="str">
            <v>หนี้สูญ</v>
          </cell>
          <cell r="C136">
            <v>0</v>
          </cell>
        </row>
        <row r="137">
          <cell r="A137">
            <v>6279004</v>
          </cell>
          <cell r="B137" t="str">
            <v>หนี้สงสัยจะสูญ</v>
          </cell>
          <cell r="C137">
            <v>0</v>
          </cell>
        </row>
        <row r="138">
          <cell r="B138" t="str">
            <v xml:space="preserve">ค่าเสื่อมราคา </v>
          </cell>
          <cell r="C138">
            <v>0</v>
          </cell>
        </row>
        <row r="139">
          <cell r="A139">
            <v>6281001</v>
          </cell>
          <cell r="B139" t="str">
            <v>ค่าเสื่อมราคา-อาคารและสิ่งปลูกสร้าง</v>
          </cell>
          <cell r="C139">
            <v>0</v>
          </cell>
        </row>
        <row r="140">
          <cell r="A140">
            <v>6281002</v>
          </cell>
          <cell r="B140" t="str">
            <v>ค่าเสื่อมราคา-ครุภัณฑ์</v>
          </cell>
          <cell r="C140">
            <v>0</v>
          </cell>
        </row>
        <row r="141">
          <cell r="A141">
            <v>6282002</v>
          </cell>
          <cell r="B141" t="str">
            <v>ค่าตัดจำหน่ายสิทธิการใช้ทรัพย์สิน</v>
          </cell>
          <cell r="C141">
            <v>0</v>
          </cell>
        </row>
        <row r="142">
          <cell r="A142">
            <v>6282003</v>
          </cell>
          <cell r="B142" t="str">
            <v>ค่าตัดจำหน่ายสินทรัพย์ที่ไม่มีตัวตน</v>
          </cell>
          <cell r="C142">
            <v>0</v>
          </cell>
        </row>
        <row r="143">
          <cell r="B143" t="str">
            <v>ค่าน้ำผลิต</v>
          </cell>
          <cell r="C143">
            <v>6221000</v>
          </cell>
        </row>
        <row r="144">
          <cell r="A144">
            <v>5111001</v>
          </cell>
          <cell r="B144" t="str">
            <v>ค่าซื้อน้ำดิบ</v>
          </cell>
          <cell r="C144">
            <v>6221000</v>
          </cell>
        </row>
        <row r="145">
          <cell r="A145">
            <v>5111007</v>
          </cell>
          <cell r="B145" t="str">
            <v>ค่าซื้อน้ำดิบจากเอกชน</v>
          </cell>
          <cell r="C145">
            <v>0</v>
          </cell>
        </row>
        <row r="146">
          <cell r="B146" t="str">
            <v>ค่าน้ำจำหน่าย</v>
          </cell>
          <cell r="C146">
            <v>0</v>
          </cell>
        </row>
        <row r="147">
          <cell r="A147">
            <v>5111002</v>
          </cell>
          <cell r="B147" t="str">
            <v>ค่าซื้อน้ำประปา</v>
          </cell>
          <cell r="C147">
            <v>0</v>
          </cell>
        </row>
        <row r="148">
          <cell r="B148" t="str">
            <v>ค่าอนุรักษ์น้ำบาดาล</v>
          </cell>
          <cell r="C148">
            <v>0</v>
          </cell>
        </row>
        <row r="149">
          <cell r="A149">
            <v>5111006</v>
          </cell>
          <cell r="B149" t="str">
            <v>ค่าอนุรักษ์น้ำบาดาล</v>
          </cell>
          <cell r="C149">
            <v>0</v>
          </cell>
        </row>
        <row r="150">
          <cell r="B150" t="str">
            <v>สำรองงบทำการ</v>
          </cell>
          <cell r="C150">
            <v>0</v>
          </cell>
        </row>
        <row r="151">
          <cell r="A151" t="str">
            <v>รวมค่าใช้จ่ายจากการดำเนินงาน</v>
          </cell>
          <cell r="C151">
            <v>472426000</v>
          </cell>
        </row>
        <row r="152">
          <cell r="A152" t="str">
            <v>กำไร(ขาดทุน)จากการดำเนินงาน</v>
          </cell>
          <cell r="C152">
            <v>762969000</v>
          </cell>
        </row>
        <row r="153">
          <cell r="B153" t="str">
            <v>รายได้ที่ไม่เกี่ยวกับการดำเนินงาน</v>
          </cell>
          <cell r="C153">
            <v>2942000</v>
          </cell>
        </row>
        <row r="154">
          <cell r="B154" t="str">
            <v xml:space="preserve">  ดอกเบี้ยรับ</v>
          </cell>
          <cell r="C154">
            <v>0</v>
          </cell>
        </row>
        <row r="155">
          <cell r="A155">
            <v>4211001</v>
          </cell>
          <cell r="B155" t="str">
            <v>ดอกเบี้ยเงินฝากธนาคาร</v>
          </cell>
          <cell r="C155">
            <v>0</v>
          </cell>
        </row>
        <row r="156">
          <cell r="A156">
            <v>4211002</v>
          </cell>
          <cell r="B156" t="str">
            <v>ดอกเบี้ยเงินกู้พนักงาน</v>
          </cell>
          <cell r="C156">
            <v>0</v>
          </cell>
        </row>
        <row r="157">
          <cell r="B157" t="str">
            <v xml:space="preserve">  รายได้อื่นๆ</v>
          </cell>
          <cell r="C157">
            <v>2942000</v>
          </cell>
        </row>
        <row r="158">
          <cell r="A158">
            <v>4221001</v>
          </cell>
          <cell r="B158" t="str">
            <v>รายได้เงินปันผล</v>
          </cell>
          <cell r="C158">
            <v>0</v>
          </cell>
        </row>
        <row r="159">
          <cell r="A159">
            <v>4241001</v>
          </cell>
          <cell r="B159" t="str">
            <v>รายได้จากการจำหน่ายวัสดุ</v>
          </cell>
          <cell r="C159">
            <v>0</v>
          </cell>
        </row>
        <row r="160">
          <cell r="A160">
            <v>4241002</v>
          </cell>
          <cell r="B160" t="str">
            <v>รายได้จากการขายแบบฟอร์ม</v>
          </cell>
          <cell r="C160">
            <v>2800000</v>
          </cell>
        </row>
        <row r="161">
          <cell r="A161">
            <v>4241003</v>
          </cell>
          <cell r="B161" t="str">
            <v>รายได้จากการขายไฟ/น้ำ/โทรศัพท์</v>
          </cell>
          <cell r="C161">
            <v>0</v>
          </cell>
        </row>
        <row r="162">
          <cell r="A162">
            <v>4241004</v>
          </cell>
          <cell r="B162" t="str">
            <v>รายได้ค่าขายน้ำดิบ</v>
          </cell>
          <cell r="C162">
            <v>0</v>
          </cell>
        </row>
        <row r="163">
          <cell r="A163">
            <v>4251001</v>
          </cell>
          <cell r="B163" t="str">
            <v>กำไรจากการจำหน่ายสินทรัพย์</v>
          </cell>
          <cell r="C163">
            <v>0</v>
          </cell>
        </row>
        <row r="164">
          <cell r="A164">
            <v>4261001</v>
          </cell>
          <cell r="B164" t="str">
            <v>รายได้จากการรับบริจาคจากรัฐบาล</v>
          </cell>
          <cell r="C164">
            <v>0</v>
          </cell>
        </row>
        <row r="165">
          <cell r="A165">
            <v>4261002</v>
          </cell>
          <cell r="B165" t="str">
            <v>รายได้จากการรับบริจาคจากเอกชน</v>
          </cell>
          <cell r="C165">
            <v>0</v>
          </cell>
        </row>
        <row r="166">
          <cell r="A166">
            <v>4261003</v>
          </cell>
          <cell r="B166" t="str">
            <v>รายได้จากการรับบริจาคจากหน่วยงานอื่นๆ</v>
          </cell>
          <cell r="C166">
            <v>0</v>
          </cell>
        </row>
        <row r="167">
          <cell r="A167">
            <v>4261004</v>
          </cell>
          <cell r="B167" t="str">
            <v>รายได้จากสินทรัพย์รับบริจาคภาคเอกชนตัดบัญชี</v>
          </cell>
          <cell r="C167">
            <v>0</v>
          </cell>
        </row>
        <row r="168">
          <cell r="A168">
            <v>4262001</v>
          </cell>
          <cell r="B168" t="str">
            <v>รายได้เงินอุดหนุนจากรัฐบาล</v>
          </cell>
          <cell r="C168">
            <v>0</v>
          </cell>
        </row>
        <row r="169">
          <cell r="A169">
            <v>4271001</v>
          </cell>
          <cell r="B169" t="str">
            <v>รายได้จากการรับสัมปทาน</v>
          </cell>
          <cell r="C169">
            <v>0</v>
          </cell>
        </row>
        <row r="170">
          <cell r="A170">
            <v>4271002</v>
          </cell>
          <cell r="B170" t="str">
            <v>รายได้ค่าตอบแทนจากการให้สัมปทาน</v>
          </cell>
          <cell r="C170">
            <v>0</v>
          </cell>
        </row>
        <row r="171">
          <cell r="A171">
            <v>4291001</v>
          </cell>
          <cell r="B171" t="str">
            <v>รายได้ค่าปรับและค่าเสียหาย</v>
          </cell>
          <cell r="C171">
            <v>117000</v>
          </cell>
        </row>
        <row r="172">
          <cell r="A172">
            <v>4291003</v>
          </cell>
          <cell r="B172" t="str">
            <v>รายได้เบ็ดเตล็ด</v>
          </cell>
          <cell r="C172">
            <v>25000</v>
          </cell>
        </row>
        <row r="173">
          <cell r="A173">
            <v>4291004</v>
          </cell>
          <cell r="B173" t="str">
            <v>กำไรจากการปรับราคาวัสดุ</v>
          </cell>
          <cell r="C173">
            <v>0</v>
          </cell>
        </row>
        <row r="174">
          <cell r="A174">
            <v>4291005</v>
          </cell>
          <cell r="B174" t="str">
            <v>ส่วนลดรับอื่น</v>
          </cell>
          <cell r="C174">
            <v>0</v>
          </cell>
        </row>
        <row r="175">
          <cell r="A175">
            <v>4292001</v>
          </cell>
          <cell r="B175" t="str">
            <v>กำไรในเงินลงทุนของบริษัทร่วม</v>
          </cell>
          <cell r="C175">
            <v>0</v>
          </cell>
        </row>
        <row r="176">
          <cell r="B176" t="str">
            <v>ค่าใช้จ่ายที่ไม่เกี่ยวกับการดำเนินงาน</v>
          </cell>
          <cell r="C176">
            <v>630000</v>
          </cell>
        </row>
        <row r="177">
          <cell r="B177" t="str">
            <v xml:space="preserve">  ดอกเบี้ยจ่าย</v>
          </cell>
          <cell r="C177">
            <v>0</v>
          </cell>
        </row>
        <row r="178">
          <cell r="A178">
            <v>6291007</v>
          </cell>
          <cell r="B178" t="str">
            <v>ดอกเบี้ยพันธบัตรการประปาส่วนภูมิภาค</v>
          </cell>
          <cell r="C178">
            <v>0</v>
          </cell>
        </row>
        <row r="179">
          <cell r="A179">
            <v>6291008</v>
          </cell>
          <cell r="C179">
            <v>0</v>
          </cell>
        </row>
        <row r="180">
          <cell r="B180" t="str">
            <v xml:space="preserve">  ค่าใช้จ่ายอื่นๆ</v>
          </cell>
          <cell r="C180">
            <v>630000</v>
          </cell>
        </row>
        <row r="181">
          <cell r="A181">
            <v>6276001</v>
          </cell>
          <cell r="B181" t="str">
            <v>เงินบริจาคเพื่อสาธารณประโยชน์</v>
          </cell>
          <cell r="C181">
            <v>0</v>
          </cell>
        </row>
        <row r="182">
          <cell r="A182">
            <v>6276002</v>
          </cell>
          <cell r="B182" t="str">
            <v>เงินบริจาคเพื่อการศึกษาและกีฬา</v>
          </cell>
          <cell r="C182">
            <v>0</v>
          </cell>
        </row>
        <row r="183">
          <cell r="A183">
            <v>6277001</v>
          </cell>
          <cell r="B183" t="str">
            <v>เงินสมนาคุณประปาดีเด่น</v>
          </cell>
          <cell r="C183">
            <v>0</v>
          </cell>
        </row>
        <row r="184">
          <cell r="A184">
            <v>6277002</v>
          </cell>
          <cell r="B184" t="str">
            <v>เงินสมนาคุณบุคคลภายนอก</v>
          </cell>
          <cell r="C184">
            <v>0</v>
          </cell>
        </row>
        <row r="185">
          <cell r="A185">
            <v>6279001</v>
          </cell>
          <cell r="B185" t="str">
            <v>รายจ่ายต้องห้าม</v>
          </cell>
          <cell r="C185">
            <v>0</v>
          </cell>
        </row>
        <row r="186">
          <cell r="A186">
            <v>6279002</v>
          </cell>
          <cell r="B186" t="str">
            <v>ค่าปรับและค่าเสียหายจ่ายคืน</v>
          </cell>
          <cell r="C186">
            <v>0</v>
          </cell>
        </row>
        <row r="187">
          <cell r="A187">
            <v>6279005</v>
          </cell>
          <cell r="B187" t="str">
            <v>ปรับปรุงหนี้สงสัยจะสูญ</v>
          </cell>
          <cell r="C187">
            <v>0</v>
          </cell>
        </row>
        <row r="188">
          <cell r="A188">
            <v>6279006</v>
          </cell>
          <cell r="B188" t="str">
            <v>ขาดทุนจากการจำหน่ายสินทรัพย์</v>
          </cell>
          <cell r="C188">
            <v>0</v>
          </cell>
        </row>
        <row r="189">
          <cell r="A189">
            <v>6279007</v>
          </cell>
          <cell r="B189" t="str">
            <v>ปรับมูลค่าวัสดุคงเหลือ</v>
          </cell>
          <cell r="C189">
            <v>0</v>
          </cell>
        </row>
        <row r="190">
          <cell r="A190">
            <v>6279008</v>
          </cell>
          <cell r="B190" t="str">
            <v>ค่าใช้จ่ายอื่นๆ</v>
          </cell>
          <cell r="C190">
            <v>630000</v>
          </cell>
        </row>
        <row r="191">
          <cell r="A191">
            <v>6279009</v>
          </cell>
          <cell r="B191" t="str">
            <v>ขาดทุนจากการปรับราคาวัสดุ</v>
          </cell>
          <cell r="C191">
            <v>0</v>
          </cell>
        </row>
        <row r="192">
          <cell r="A192">
            <v>6279010</v>
          </cell>
          <cell r="B192" t="str">
            <v>ส่วนต่างภาระบำเหน็จกับเงินกองทุนสงเคราะห์</v>
          </cell>
          <cell r="C192">
            <v>0</v>
          </cell>
        </row>
        <row r="193">
          <cell r="A193">
            <v>6279011</v>
          </cell>
          <cell r="B193" t="str">
            <v>ต้นทุนจากการจำหน่ายวัสดุ</v>
          </cell>
          <cell r="C193">
            <v>0</v>
          </cell>
        </row>
        <row r="194">
          <cell r="A194">
            <v>6279012</v>
          </cell>
          <cell r="B194" t="str">
            <v>ปรับมูลค่าเงินประกันการใช้น้ำ</v>
          </cell>
          <cell r="C194">
            <v>0</v>
          </cell>
        </row>
        <row r="195">
          <cell r="A195">
            <v>6292001</v>
          </cell>
          <cell r="B195" t="str">
            <v>กำไร/ขาดทุนจากอัตราแลกเปลี่ยน-ที่เกิดจริง</v>
          </cell>
          <cell r="C195">
            <v>0</v>
          </cell>
        </row>
        <row r="196">
          <cell r="A196">
            <v>6292002</v>
          </cell>
          <cell r="B196" t="str">
            <v>ขาดทุนจากอัตราแลกเปลี่ยนที่ยังไม่เกิด</v>
          </cell>
          <cell r="C196">
            <v>0</v>
          </cell>
        </row>
        <row r="197">
          <cell r="A197" t="str">
            <v>กำไร(ขาดทุน)ก่อนโบนัสจ่าย</v>
          </cell>
          <cell r="C197">
            <v>765281000</v>
          </cell>
        </row>
        <row r="198">
          <cell r="B198" t="str">
            <v>โบนัสจ่าย</v>
          </cell>
          <cell r="C198">
            <v>0</v>
          </cell>
        </row>
        <row r="199">
          <cell r="A199">
            <v>6211002</v>
          </cell>
          <cell r="B199" t="str">
            <v>โบนัส</v>
          </cell>
          <cell r="C199">
            <v>0</v>
          </cell>
        </row>
        <row r="200">
          <cell r="A200">
            <v>6275003</v>
          </cell>
          <cell r="B200" t="str">
            <v>ค่าโบนัสกรรมการ</v>
          </cell>
          <cell r="C200">
            <v>0</v>
          </cell>
        </row>
        <row r="201">
          <cell r="A201" t="str">
            <v>กำไร(ขาดทุน)สุทธิ</v>
          </cell>
          <cell r="C201">
            <v>765281000</v>
          </cell>
        </row>
      </sheetData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ผชน."/>
      <sheetName val="เป้าหมาย58_2"/>
      <sheetName val="PL"/>
      <sheetName val="adj"/>
      <sheetName val="ค่าน้ำ"/>
      <sheetName val="จ้างผลิตน้ำ"/>
      <sheetName val="อ่านมาตร"/>
      <sheetName val="ค่าเช่าที่"/>
      <sheetName val="ภาษีโรงเรือน"/>
      <sheetName val="dma"/>
      <sheetName val="ค่าเช่ารถยนต์"/>
      <sheetName val="plan"/>
      <sheetName val="plan รายเดือน"/>
      <sheetName val="GIS"/>
    </sheetNames>
    <sheetDataSet>
      <sheetData sheetId="0" refreshError="1"/>
      <sheetData sheetId="1" refreshError="1"/>
      <sheetData sheetId="2" refreshError="1">
        <row r="1">
          <cell r="A1" t="str">
            <v>การประปาส่วนภูมิภาค เขต 8</v>
          </cell>
        </row>
        <row r="2">
          <cell r="A2" t="str">
            <v>รายละเอียดขอตั้งงบประมาณประจำปี 2558</v>
          </cell>
        </row>
        <row r="4">
          <cell r="A4" t="str">
            <v>รหัสบัญชี</v>
          </cell>
          <cell r="B4" t="str">
            <v>รายการ</v>
          </cell>
          <cell r="C4" t="str">
            <v>รวมทั้งสิ้น</v>
          </cell>
          <cell r="D4" t="str">
            <v>กปภ.ข. 8</v>
          </cell>
          <cell r="E4" t="str">
            <v>ผช.กปภ.ข.8</v>
          </cell>
          <cell r="F4" t="str">
            <v>กผว.8</v>
          </cell>
          <cell r="G4" t="str">
            <v>กบง.8</v>
          </cell>
          <cell r="H4" t="str">
            <v>กรค.8</v>
          </cell>
          <cell r="I4" t="str">
            <v>กบร.8</v>
          </cell>
          <cell r="J4" t="str">
            <v>กรจ.8</v>
          </cell>
          <cell r="K4" t="str">
            <v>กทส.8</v>
          </cell>
          <cell r="L4" t="str">
            <v>อุบลราชธานี</v>
          </cell>
          <cell r="M4" t="str">
            <v>พิบูลมังสาหาร</v>
          </cell>
          <cell r="N4" t="str">
            <v>เดชอุดม</v>
          </cell>
          <cell r="O4" t="str">
            <v>เขมราฐ</v>
          </cell>
          <cell r="P4" t="str">
            <v>อำนาจเจริญ</v>
          </cell>
          <cell r="Q4" t="str">
            <v>ยโสธร</v>
          </cell>
          <cell r="R4" t="str">
            <v>เลิงนกทา</v>
          </cell>
          <cell r="S4" t="str">
            <v>มหาชนะชัย</v>
          </cell>
          <cell r="T4" t="str">
            <v>บุรีรัมย์</v>
          </cell>
          <cell r="U4" t="str">
            <v>สตึก</v>
          </cell>
          <cell r="V4" t="str">
            <v>ลำปลายมาศ</v>
          </cell>
          <cell r="W4" t="str">
            <v>นางรอง</v>
          </cell>
          <cell r="X4" t="str">
            <v>ละหานทราย</v>
          </cell>
          <cell r="Y4" t="str">
            <v>สุรินทร์</v>
          </cell>
          <cell r="Z4" t="str">
            <v>ศีขรภูมิ</v>
          </cell>
          <cell r="AA4" t="str">
            <v>รัตนบุรี</v>
          </cell>
          <cell r="AB4" t="str">
            <v>ศรีสะเกษ</v>
          </cell>
          <cell r="AC4" t="str">
            <v>กันทรลักษ์</v>
          </cell>
          <cell r="AD4" t="str">
            <v>มุกดาหาร</v>
          </cell>
          <cell r="AE4" t="str">
            <v>สังขะ</v>
          </cell>
        </row>
        <row r="5">
          <cell r="D5">
            <v>101939</v>
          </cell>
          <cell r="E5">
            <v>100832</v>
          </cell>
          <cell r="F5">
            <v>100833</v>
          </cell>
          <cell r="G5">
            <v>100834</v>
          </cell>
          <cell r="H5">
            <v>100835</v>
          </cell>
          <cell r="I5">
            <v>100836</v>
          </cell>
          <cell r="J5">
            <v>101940</v>
          </cell>
          <cell r="K5">
            <v>101941</v>
          </cell>
          <cell r="L5">
            <v>1125</v>
          </cell>
          <cell r="M5">
            <v>1126</v>
          </cell>
          <cell r="N5">
            <v>1127</v>
          </cell>
          <cell r="O5">
            <v>1128</v>
          </cell>
          <cell r="P5">
            <v>1129</v>
          </cell>
          <cell r="Q5">
            <v>1130</v>
          </cell>
          <cell r="R5">
            <v>1131</v>
          </cell>
          <cell r="S5">
            <v>1132</v>
          </cell>
          <cell r="T5">
            <v>1136</v>
          </cell>
          <cell r="U5">
            <v>1137</v>
          </cell>
          <cell r="V5">
            <v>1138</v>
          </cell>
          <cell r="W5">
            <v>1139</v>
          </cell>
          <cell r="X5">
            <v>1140</v>
          </cell>
          <cell r="Y5">
            <v>1141</v>
          </cell>
          <cell r="Z5">
            <v>1142</v>
          </cell>
          <cell r="AA5">
            <v>1143</v>
          </cell>
          <cell r="AB5">
            <v>1144</v>
          </cell>
          <cell r="AC5">
            <v>1145</v>
          </cell>
          <cell r="AD5">
            <v>1099</v>
          </cell>
          <cell r="AE5">
            <v>1246</v>
          </cell>
        </row>
        <row r="6">
          <cell r="B6" t="str">
            <v xml:space="preserve">  รายได้จากการจำหน่ายน้ำ</v>
          </cell>
          <cell r="C6">
            <v>1255750000.0000002</v>
          </cell>
        </row>
        <row r="7">
          <cell r="A7">
            <v>4111001</v>
          </cell>
          <cell r="B7" t="str">
            <v>รายได้ค่าน้ำผ่านมาตร - ที่อยู่อาศัย</v>
          </cell>
          <cell r="C7">
            <v>501022880.48326457</v>
          </cell>
        </row>
        <row r="8">
          <cell r="A8">
            <v>4111002</v>
          </cell>
          <cell r="B8" t="str">
            <v>รายได้ค่าน้ำผ่านมาตร - ธุรกิจขนาดเล็ก</v>
          </cell>
          <cell r="C8">
            <v>251109306.2971465</v>
          </cell>
        </row>
        <row r="9">
          <cell r="A9">
            <v>4111003</v>
          </cell>
          <cell r="B9" t="str">
            <v>รายได้ค่าน้ำผ่านมาตร - อุตสาหกรรมและธุรกิจฯ</v>
          </cell>
          <cell r="C9">
            <v>251109306.2971465</v>
          </cell>
        </row>
        <row r="10">
          <cell r="A10">
            <v>4111004</v>
          </cell>
          <cell r="B10" t="str">
            <v>รายได้ค่าน้ำผ่านมาตร - ราชการ</v>
          </cell>
          <cell r="C10">
            <v>225840315.86194387</v>
          </cell>
        </row>
        <row r="11">
          <cell r="A11">
            <v>4111005</v>
          </cell>
          <cell r="B11" t="str">
            <v>รายได้ค่าน้ำผ่านมาตร - รัฐวิสาหกิจ</v>
          </cell>
          <cell r="C11">
            <v>25118273.613526534</v>
          </cell>
        </row>
        <row r="12">
          <cell r="A12">
            <v>4112001</v>
          </cell>
          <cell r="B12" t="str">
            <v>รายได้ค่าน้ำท่อธาร</v>
          </cell>
          <cell r="C12">
            <v>1549917.446972016</v>
          </cell>
        </row>
        <row r="13">
          <cell r="A13">
            <v>4112002</v>
          </cell>
          <cell r="B13" t="str">
            <v>รายได้จากการขายน้ำประปาสำหรับทดสอบท่อ</v>
          </cell>
          <cell r="C13">
            <v>0</v>
          </cell>
        </row>
        <row r="14">
          <cell r="A14">
            <v>4113001</v>
          </cell>
          <cell r="B14" t="str">
            <v>รายได้ค่าน้ำประปาหยอดเหรียญ</v>
          </cell>
          <cell r="C14">
            <v>0</v>
          </cell>
        </row>
        <row r="15">
          <cell r="A15">
            <v>4114001</v>
          </cell>
          <cell r="B15" t="str">
            <v>ส่วนลดค่าน้ำ - ที่อยู่อาศัย</v>
          </cell>
          <cell r="C15">
            <v>0</v>
          </cell>
        </row>
        <row r="16">
          <cell r="A16">
            <v>4114002</v>
          </cell>
          <cell r="B16" t="str">
            <v>ส่วนลดค่าน้ำ - ธุรกิจขนาดเล็ก</v>
          </cell>
          <cell r="C16">
            <v>0</v>
          </cell>
        </row>
        <row r="17">
          <cell r="A17">
            <v>4114003</v>
          </cell>
          <cell r="B17" t="str">
            <v>ส่วนลดค่าน้ำ - อุตสาหกรรม</v>
          </cell>
          <cell r="C17">
            <v>0</v>
          </cell>
        </row>
        <row r="18">
          <cell r="A18">
            <v>4114004</v>
          </cell>
          <cell r="B18" t="str">
            <v>ส่วนลดค่าน้ำ - ราชการ</v>
          </cell>
          <cell r="C18">
            <v>0</v>
          </cell>
        </row>
        <row r="19">
          <cell r="A19">
            <v>4114005</v>
          </cell>
          <cell r="B19" t="str">
            <v>ส่วนลดค่าน้ำ - รัฐวิสาหกิจ</v>
          </cell>
          <cell r="C19">
            <v>0</v>
          </cell>
        </row>
        <row r="20">
          <cell r="B20" t="str">
            <v xml:space="preserve">  รายได้ค่าบริการ</v>
          </cell>
          <cell r="C20">
            <v>100558000</v>
          </cell>
        </row>
        <row r="21">
          <cell r="A21">
            <v>4121002</v>
          </cell>
          <cell r="B21" t="str">
            <v>รายได้ค่าบริการทั่วไป</v>
          </cell>
          <cell r="C21">
            <v>100558000</v>
          </cell>
        </row>
        <row r="22">
          <cell r="A22">
            <v>4121003</v>
          </cell>
          <cell r="B22" t="str">
            <v>รายได้ค่าบริการอื่นๆ</v>
          </cell>
          <cell r="C22">
            <v>0</v>
          </cell>
        </row>
        <row r="23">
          <cell r="B23" t="str">
            <v>รายได้ค่าจำหน่ายน้ำและบริการ</v>
          </cell>
          <cell r="C23">
            <v>1356308000.0000002</v>
          </cell>
        </row>
        <row r="24">
          <cell r="B24" t="str">
            <v xml:space="preserve">  รายได้ค่าติดตั้งและวางท่อ</v>
          </cell>
          <cell r="C24">
            <v>93161000</v>
          </cell>
        </row>
        <row r="25">
          <cell r="A25">
            <v>4121001</v>
          </cell>
          <cell r="B25" t="str">
            <v>รายได้ค่าติดตั้งและวางท่อ</v>
          </cell>
          <cell r="C25">
            <v>93161000</v>
          </cell>
        </row>
        <row r="26">
          <cell r="B26" t="str">
            <v xml:space="preserve">  ต้นทุนค่าติดตั้งและวางท่อ</v>
          </cell>
          <cell r="C26">
            <v>82909000.000000015</v>
          </cell>
        </row>
        <row r="27">
          <cell r="A27">
            <v>5311001</v>
          </cell>
          <cell r="B27" t="str">
            <v>ค่าวัสดุดำเนินการใช้ไปในการติดตั้ง</v>
          </cell>
          <cell r="C27">
            <v>7494220.2512977431</v>
          </cell>
        </row>
        <row r="28">
          <cell r="A28">
            <v>5311002</v>
          </cell>
          <cell r="B28" t="str">
            <v>วัสดุสิ้นเปลืองใช้ไป</v>
          </cell>
          <cell r="C28">
            <v>2300845.555908971</v>
          </cell>
        </row>
        <row r="29">
          <cell r="A29">
            <v>5311003</v>
          </cell>
          <cell r="B29" t="str">
            <v>ผลต่างทางด้านราคาจากการสั่งซื้อ-ติดตั้ง</v>
          </cell>
          <cell r="C29">
            <v>0</v>
          </cell>
        </row>
        <row r="30">
          <cell r="A30">
            <v>5321002</v>
          </cell>
          <cell r="B30" t="str">
            <v>ค่าจ้างเหมา</v>
          </cell>
          <cell r="C30">
            <v>73113934.192793295</v>
          </cell>
        </row>
        <row r="31">
          <cell r="B31" t="str">
            <v>รายได้ค่าติดตั้งและวางท่อ - สุทธิ</v>
          </cell>
          <cell r="C31">
            <v>10251999.999999985</v>
          </cell>
        </row>
        <row r="32">
          <cell r="B32" t="str">
            <v>รายได้ชดเชยค่าน้ำขั้นต่ำ</v>
          </cell>
          <cell r="C32">
            <v>0</v>
          </cell>
        </row>
        <row r="33">
          <cell r="A33">
            <v>4231001</v>
          </cell>
          <cell r="B33" t="str">
            <v>รายได้เงินชดเชย-ค่าน้ำขั้นต่ำ</v>
          </cell>
          <cell r="C33">
            <v>0</v>
          </cell>
        </row>
        <row r="34">
          <cell r="B34" t="str">
            <v>รายได้ชดเชย - ค่าที่ปรึกษา</v>
          </cell>
          <cell r="C34">
            <v>0</v>
          </cell>
        </row>
        <row r="35">
          <cell r="A35">
            <v>4231002</v>
          </cell>
          <cell r="B35" t="str">
            <v>รายได้ชดเชย - ค่าที่ปรึกษา</v>
          </cell>
          <cell r="C35">
            <v>0</v>
          </cell>
        </row>
        <row r="36">
          <cell r="B36" t="str">
            <v>เงินชดเชยค่าดำเนินการในการบริการเชิงสังคม</v>
          </cell>
          <cell r="C36">
            <v>0</v>
          </cell>
        </row>
        <row r="37">
          <cell r="A37">
            <v>4231003</v>
          </cell>
          <cell r="B37" t="str">
            <v>รายได้เงินชดเชย - ค่าดำเนินการเชิงสังคมจากรัฐบาล</v>
          </cell>
          <cell r="C37">
            <v>0</v>
          </cell>
        </row>
        <row r="38">
          <cell r="A38" t="str">
            <v>รวมรายได้จากการดำเนินงาน</v>
          </cell>
          <cell r="C38">
            <v>1366560000.0000002</v>
          </cell>
        </row>
        <row r="39">
          <cell r="B39" t="str">
            <v>เงินเดือน</v>
          </cell>
          <cell r="C39">
            <v>149000000</v>
          </cell>
        </row>
        <row r="40">
          <cell r="A40">
            <v>6211001</v>
          </cell>
          <cell r="B40" t="str">
            <v>เงินเดือน</v>
          </cell>
          <cell r="C40">
            <v>149000000</v>
          </cell>
        </row>
        <row r="41">
          <cell r="B41" t="str">
            <v>ค่าจ้างชั่วคราว</v>
          </cell>
          <cell r="C41">
            <v>8644000</v>
          </cell>
        </row>
        <row r="42">
          <cell r="A42">
            <v>6211005</v>
          </cell>
          <cell r="B42" t="str">
            <v>ค่าจ้างชั่วคราว-รายเดือน</v>
          </cell>
          <cell r="C42">
            <v>8644000</v>
          </cell>
        </row>
        <row r="43">
          <cell r="B43" t="str">
            <v>ค่าตอบแทนและสวัสดิการพนักงาน</v>
          </cell>
          <cell r="C43">
            <v>49694000</v>
          </cell>
        </row>
        <row r="44">
          <cell r="A44">
            <v>6211003</v>
          </cell>
          <cell r="B44" t="str">
            <v>ค่าล่วงเวลา</v>
          </cell>
          <cell r="C44">
            <v>1410000</v>
          </cell>
        </row>
        <row r="45">
          <cell r="A45">
            <v>6211007</v>
          </cell>
          <cell r="B45" t="str">
            <v>เงินชดเชยสาเหตุออกจากงาน</v>
          </cell>
          <cell r="C45">
            <v>0</v>
          </cell>
        </row>
        <row r="46">
          <cell r="A46">
            <v>6211008</v>
          </cell>
          <cell r="B46" t="str">
            <v>ค่าตอบแทนอื่นที่จ่ายให้พนักงาน</v>
          </cell>
          <cell r="C46">
            <v>0</v>
          </cell>
        </row>
        <row r="47">
          <cell r="A47">
            <v>6212002</v>
          </cell>
          <cell r="B47" t="str">
            <v>ค่ารักษาพยาบาล</v>
          </cell>
          <cell r="C47">
            <v>9910000</v>
          </cell>
        </row>
        <row r="48">
          <cell r="A48">
            <v>6212003</v>
          </cell>
          <cell r="B48" t="str">
            <v>ค่าเบี้ยประกันภัยพนักงาน</v>
          </cell>
          <cell r="C48">
            <v>0</v>
          </cell>
        </row>
        <row r="49">
          <cell r="A49">
            <v>6212004</v>
          </cell>
          <cell r="B49" t="str">
            <v>เงินทดแทน</v>
          </cell>
          <cell r="C49">
            <v>500000</v>
          </cell>
        </row>
        <row r="50">
          <cell r="A50">
            <v>6212005</v>
          </cell>
          <cell r="B50" t="str">
            <v>เงินช่วยเหลือ</v>
          </cell>
          <cell r="C50">
            <v>4490000</v>
          </cell>
        </row>
        <row r="51">
          <cell r="A51">
            <v>6212006</v>
          </cell>
          <cell r="B51" t="str">
            <v>เงินสมทบกองทุนสำรองเลี้ยงชีพ</v>
          </cell>
          <cell r="C51">
            <v>19931882</v>
          </cell>
        </row>
        <row r="52">
          <cell r="A52">
            <v>6212007</v>
          </cell>
          <cell r="B52" t="str">
            <v>เงินสมทบกองทุนสงเคราะห์</v>
          </cell>
          <cell r="C52">
            <v>0</v>
          </cell>
        </row>
        <row r="53">
          <cell r="A53">
            <v>6212008</v>
          </cell>
          <cell r="B53" t="str">
            <v>ค่าสวัสดิการอื่นๆ</v>
          </cell>
          <cell r="C53">
            <v>13452118</v>
          </cell>
        </row>
        <row r="54">
          <cell r="A54">
            <v>6212009</v>
          </cell>
          <cell r="B54" t="str">
            <v>ต้นทุนบริการ-ผลประโยชน์พนักงนระยะยาว</v>
          </cell>
          <cell r="C54">
            <v>0</v>
          </cell>
        </row>
        <row r="55">
          <cell r="A55">
            <v>6212010</v>
          </cell>
          <cell r="B55" t="str">
            <v>ต้นทุนบดอกเบี้ย-ผลประโยชน์พนักงนระยะยาว</v>
          </cell>
          <cell r="C55">
            <v>0</v>
          </cell>
        </row>
        <row r="56">
          <cell r="A56">
            <v>6284001</v>
          </cell>
          <cell r="B56" t="str">
            <v>กำไรขาดทุนจากการประมาณการตามหลักคณิตศาสตร์ฯ</v>
          </cell>
          <cell r="C56">
            <v>0</v>
          </cell>
        </row>
        <row r="57">
          <cell r="B57" t="str">
            <v>วัสดุการผลิต</v>
          </cell>
          <cell r="C57">
            <v>39000000</v>
          </cell>
        </row>
        <row r="58">
          <cell r="A58">
            <v>5111003</v>
          </cell>
          <cell r="B58" t="str">
            <v>ค่าวัสดุการผลิตใช้ไป</v>
          </cell>
          <cell r="C58">
            <v>39000000</v>
          </cell>
        </row>
        <row r="59">
          <cell r="A59">
            <v>5111005</v>
          </cell>
          <cell r="B59" t="str">
            <v>ผลต่างทางด้านราคาจากการสั่งซื้อตปท.-ผลิต</v>
          </cell>
          <cell r="C59">
            <v>0</v>
          </cell>
        </row>
        <row r="60">
          <cell r="B60" t="str">
            <v>วัสดุดำเนินการและซ่อมบำรุง</v>
          </cell>
          <cell r="C60">
            <v>35900000</v>
          </cell>
        </row>
        <row r="61">
          <cell r="A61">
            <v>5111004</v>
          </cell>
          <cell r="B61" t="str">
            <v>ค่าวัสดุวิเคราะห์น้ำและอื่นๆ</v>
          </cell>
          <cell r="C61">
            <v>1492384</v>
          </cell>
        </row>
        <row r="62">
          <cell r="A62">
            <v>5131001</v>
          </cell>
          <cell r="B62" t="str">
            <v>ค่าซ่อมแซมสิ่งก่อสร้าง</v>
          </cell>
          <cell r="C62">
            <v>1795000</v>
          </cell>
        </row>
        <row r="63">
          <cell r="A63">
            <v>5131002</v>
          </cell>
          <cell r="B63" t="str">
            <v>ค่าซ่อมแซมเครื่องจักรกล</v>
          </cell>
          <cell r="C63">
            <v>2110000</v>
          </cell>
        </row>
        <row r="64">
          <cell r="A64">
            <v>5131003</v>
          </cell>
          <cell r="B64" t="str">
            <v>ค่าซ่อมแซมระบบไฟฟ้า</v>
          </cell>
          <cell r="C64">
            <v>1974000</v>
          </cell>
        </row>
        <row r="65">
          <cell r="A65">
            <v>5211001</v>
          </cell>
          <cell r="B65" t="str">
            <v>ค่าวัสดุดำเนินการใช้ไปในการจำหน่าย</v>
          </cell>
          <cell r="C65">
            <v>11518616</v>
          </cell>
        </row>
        <row r="66">
          <cell r="A66">
            <v>5211002</v>
          </cell>
          <cell r="B66" t="str">
            <v>ผลต่างทางด้านราคาจากการสั่งซื้อ-จำหน่าย</v>
          </cell>
          <cell r="C66">
            <v>0</v>
          </cell>
        </row>
        <row r="67">
          <cell r="A67">
            <v>5221001</v>
          </cell>
          <cell r="B67" t="str">
            <v>ค่าซ่อมแซมบำรุงประปา</v>
          </cell>
          <cell r="C67">
            <v>15410000</v>
          </cell>
        </row>
        <row r="68">
          <cell r="A68">
            <v>6261003</v>
          </cell>
          <cell r="B68" t="str">
            <v>ค่าซ่อมบำรุง-ยานพาหนะ</v>
          </cell>
          <cell r="C68">
            <v>1600000</v>
          </cell>
        </row>
        <row r="69">
          <cell r="B69" t="str">
            <v>น้ำมันเชื้อเพลิงและหล่อลื่น</v>
          </cell>
          <cell r="C69">
            <v>5206000</v>
          </cell>
        </row>
        <row r="70">
          <cell r="A70">
            <v>5121001</v>
          </cell>
          <cell r="B70" t="str">
            <v>ค่าน้ำมันเชื้อเพลิง</v>
          </cell>
          <cell r="C70">
            <v>146000</v>
          </cell>
        </row>
        <row r="71">
          <cell r="A71">
            <v>5231002</v>
          </cell>
          <cell r="B71" t="str">
            <v>ค่าน้ำมันเชื้อเพลิง-ระบบจำหน่าย</v>
          </cell>
          <cell r="C71">
            <v>0</v>
          </cell>
        </row>
        <row r="72">
          <cell r="A72">
            <v>6261001</v>
          </cell>
          <cell r="B72" t="str">
            <v>ค่าน้ำมัน</v>
          </cell>
          <cell r="C72">
            <v>5060000</v>
          </cell>
        </row>
        <row r="73">
          <cell r="B73" t="str">
            <v>วัสดุสำนักงาน</v>
          </cell>
          <cell r="C73">
            <v>4433000</v>
          </cell>
        </row>
        <row r="74">
          <cell r="A74">
            <v>6111001</v>
          </cell>
          <cell r="B74" t="str">
            <v>ค่าโฆษณา</v>
          </cell>
          <cell r="C74">
            <v>0</v>
          </cell>
        </row>
        <row r="75">
          <cell r="A75">
            <v>6111002</v>
          </cell>
          <cell r="B75" t="str">
            <v>ค่าประชาสัมพันธ์</v>
          </cell>
          <cell r="C75">
            <v>0</v>
          </cell>
        </row>
        <row r="76">
          <cell r="A76">
            <v>6111003</v>
          </cell>
          <cell r="B76" t="str">
            <v>ค่าภาษีป้าย</v>
          </cell>
          <cell r="C76">
            <v>0</v>
          </cell>
        </row>
        <row r="77">
          <cell r="A77">
            <v>6241001</v>
          </cell>
          <cell r="B77" t="str">
            <v>ค่าเครื่องเขียนแบบพิมพ์</v>
          </cell>
          <cell r="C77">
            <v>2375000</v>
          </cell>
        </row>
        <row r="78">
          <cell r="A78">
            <v>6241002</v>
          </cell>
          <cell r="B78" t="str">
            <v>ค่าถ่ายเอกสารและพิมพ์เขียว</v>
          </cell>
          <cell r="C78">
            <v>983000</v>
          </cell>
        </row>
        <row r="79">
          <cell r="A79">
            <v>6241003</v>
          </cell>
          <cell r="B79" t="str">
            <v>ค่าวัสดุสิ้นเปลืองทั่วไป</v>
          </cell>
          <cell r="C79">
            <v>1075000</v>
          </cell>
        </row>
        <row r="80">
          <cell r="B80" t="str">
            <v>ค่าจ้างและบริการ</v>
          </cell>
          <cell r="C80">
            <v>55041000</v>
          </cell>
        </row>
        <row r="81">
          <cell r="A81">
            <v>5141001</v>
          </cell>
          <cell r="B81" t="str">
            <v>ค่าจ้างเหมาผลิตน้ำ</v>
          </cell>
          <cell r="C81">
            <v>3000000</v>
          </cell>
        </row>
        <row r="82">
          <cell r="A82">
            <v>5141002</v>
          </cell>
          <cell r="B82" t="str">
            <v>ค่าจ้างเหมาสูบน้ำ</v>
          </cell>
          <cell r="C82">
            <v>3315000</v>
          </cell>
        </row>
        <row r="83">
          <cell r="A83">
            <v>5141003</v>
          </cell>
          <cell r="B83" t="str">
            <v>ค่าจ้างระวังดูแลรักษาน้ำ</v>
          </cell>
          <cell r="C83">
            <v>0</v>
          </cell>
        </row>
        <row r="84">
          <cell r="A84">
            <v>5231001</v>
          </cell>
          <cell r="B84" t="str">
            <v>ค่าระวางบรรทุกและขนส่ง</v>
          </cell>
          <cell r="C84">
            <v>0</v>
          </cell>
        </row>
        <row r="85">
          <cell r="A85">
            <v>5251001</v>
          </cell>
          <cell r="B85" t="str">
            <v>ค่าจ้างเหมาทดสอบมาตร</v>
          </cell>
          <cell r="C85">
            <v>0</v>
          </cell>
        </row>
        <row r="86">
          <cell r="A86">
            <v>6121001</v>
          </cell>
          <cell r="B86" t="str">
            <v>ค่าจ้างเหมาเก็บเงิน</v>
          </cell>
          <cell r="C86">
            <v>0</v>
          </cell>
        </row>
        <row r="87">
          <cell r="A87">
            <v>6121002</v>
          </cell>
          <cell r="B87" t="str">
            <v>ค่าจ้างเหมาอ่านมาตร</v>
          </cell>
          <cell r="C87">
            <v>28126000</v>
          </cell>
        </row>
        <row r="88">
          <cell r="A88">
            <v>6211004</v>
          </cell>
          <cell r="B88" t="str">
            <v>ค่าจ้างชั่วคราว</v>
          </cell>
          <cell r="C88">
            <v>0</v>
          </cell>
        </row>
        <row r="89">
          <cell r="A89">
            <v>6211006</v>
          </cell>
          <cell r="B89" t="str">
            <v>ค่าจ้างชั่วคราว-รายวัน</v>
          </cell>
          <cell r="C89">
            <v>0</v>
          </cell>
        </row>
        <row r="90">
          <cell r="A90">
            <v>6232001</v>
          </cell>
          <cell r="B90" t="str">
            <v>ค่าเช่าอาคาร สำนักงาน</v>
          </cell>
          <cell r="C90">
            <v>0</v>
          </cell>
        </row>
        <row r="91">
          <cell r="A91">
            <v>6232002</v>
          </cell>
          <cell r="B91" t="str">
            <v>ค่าเช่าครุภัณฑ์ สำนักงาน</v>
          </cell>
          <cell r="C91">
            <v>0</v>
          </cell>
        </row>
        <row r="92">
          <cell r="A92">
            <v>6232003</v>
          </cell>
          <cell r="B92" t="str">
            <v>ค่าซ่อมแซมอาคาร สำนักงาน</v>
          </cell>
          <cell r="C92">
            <v>740000</v>
          </cell>
        </row>
        <row r="93">
          <cell r="A93">
            <v>6232004</v>
          </cell>
          <cell r="B93" t="str">
            <v>ค่าซ่อมแซมครุภัณฑ์</v>
          </cell>
          <cell r="C93">
            <v>494000</v>
          </cell>
        </row>
        <row r="94">
          <cell r="A94">
            <v>6232005</v>
          </cell>
          <cell r="B94" t="str">
            <v>ค่าซ่อมแซมเครื่องคอมพิวเตอร์</v>
          </cell>
          <cell r="C94">
            <v>248000</v>
          </cell>
        </row>
        <row r="95">
          <cell r="A95">
            <v>6242001</v>
          </cell>
          <cell r="B95" t="str">
            <v>ค่าจ้างพนักงานรักษาความปลอดภัย</v>
          </cell>
          <cell r="C95">
            <v>2450000</v>
          </cell>
        </row>
        <row r="96">
          <cell r="A96">
            <v>6242002</v>
          </cell>
          <cell r="B96" t="str">
            <v>ค่าจ้างพนักงานทำความสะอาด</v>
          </cell>
          <cell r="C96">
            <v>3624000</v>
          </cell>
        </row>
        <row r="97">
          <cell r="A97">
            <v>6242003</v>
          </cell>
          <cell r="B97" t="str">
            <v>ค่าจ้างหน่วยงานภายนอกดูแลสำนักงาน อื่นๆ</v>
          </cell>
          <cell r="C97">
            <v>13044000</v>
          </cell>
        </row>
        <row r="98">
          <cell r="A98">
            <v>6242004</v>
          </cell>
          <cell r="B98" t="str">
            <v>ค่าจ้างหน่วยงานภายนอกดูและระบบคอมพิวเตอร์</v>
          </cell>
          <cell r="C98">
            <v>0</v>
          </cell>
        </row>
        <row r="99">
          <cell r="B99" t="str">
            <v>ค่าใช้จ่ายในการดำเนินงานอื่น</v>
          </cell>
          <cell r="C99">
            <v>11652000.002655815</v>
          </cell>
        </row>
        <row r="100">
          <cell r="A100">
            <v>6212001</v>
          </cell>
          <cell r="B100" t="str">
            <v>ค่าฝึกอบรม</v>
          </cell>
          <cell r="C100">
            <v>0</v>
          </cell>
        </row>
        <row r="101">
          <cell r="A101">
            <v>6221001</v>
          </cell>
          <cell r="B101" t="str">
            <v>ค่าใช้จ่ายในการเดินทาง-ต่างประเทศ</v>
          </cell>
          <cell r="C101">
            <v>0</v>
          </cell>
        </row>
        <row r="102">
          <cell r="A102">
            <v>6221002</v>
          </cell>
          <cell r="B102" t="str">
            <v>ค่าใช้จ่ายในการเดินทาง - ในประเทศ</v>
          </cell>
          <cell r="C102">
            <v>5870989.0026558163</v>
          </cell>
        </row>
        <row r="103">
          <cell r="A103">
            <v>6231001</v>
          </cell>
          <cell r="B103" t="str">
            <v>ค่าเช่าที่ดิน</v>
          </cell>
          <cell r="C103">
            <v>2468136</v>
          </cell>
        </row>
        <row r="104">
          <cell r="A104">
            <v>6231002</v>
          </cell>
          <cell r="B104" t="str">
            <v>ค่าภาษีโรงเรือนและที่ดิน</v>
          </cell>
          <cell r="C104">
            <v>1110875</v>
          </cell>
        </row>
        <row r="105">
          <cell r="A105">
            <v>6261002</v>
          </cell>
          <cell r="B105" t="str">
            <v>ค่าเบี้ยประกันภัย-ยานพาหนะ</v>
          </cell>
          <cell r="C105">
            <v>248000</v>
          </cell>
        </row>
        <row r="106">
          <cell r="A106">
            <v>6261004</v>
          </cell>
          <cell r="B106" t="str">
            <v>ค่าเช่ารถยนต์</v>
          </cell>
          <cell r="C106">
            <v>0</v>
          </cell>
        </row>
        <row r="107">
          <cell r="A107">
            <v>6261005</v>
          </cell>
          <cell r="B107" t="str">
            <v>ค่าธรรมเนียมและภาษี</v>
          </cell>
          <cell r="C107">
            <v>248000</v>
          </cell>
        </row>
        <row r="108">
          <cell r="A108">
            <v>6271001</v>
          </cell>
          <cell r="B108" t="str">
            <v>ค่าที่ปรึกษา</v>
          </cell>
          <cell r="C108">
            <v>0</v>
          </cell>
        </row>
        <row r="109">
          <cell r="A109">
            <v>6271002</v>
          </cell>
          <cell r="B109" t="str">
            <v>ค่าตอบแทน</v>
          </cell>
          <cell r="C109">
            <v>0</v>
          </cell>
        </row>
        <row r="110">
          <cell r="A110">
            <v>6271003</v>
          </cell>
          <cell r="B110" t="str">
            <v>ค่าใช้จ่ายในการเดินทาง</v>
          </cell>
          <cell r="C110">
            <v>0</v>
          </cell>
        </row>
        <row r="111">
          <cell r="A111">
            <v>6271004</v>
          </cell>
          <cell r="B111" t="str">
            <v>ค่าใช้จ่ายเกี่ยวกับรถยนต์</v>
          </cell>
          <cell r="C111">
            <v>0</v>
          </cell>
        </row>
        <row r="112">
          <cell r="A112">
            <v>6271005</v>
          </cell>
          <cell r="B112" t="str">
            <v>ค่ารับรองเฉพาะ</v>
          </cell>
          <cell r="C112">
            <v>0</v>
          </cell>
        </row>
        <row r="113">
          <cell r="A113">
            <v>6271006</v>
          </cell>
          <cell r="B113" t="str">
            <v>ค่าใช้จ่ายอื่นๆเฉพาะ</v>
          </cell>
          <cell r="C113">
            <v>0</v>
          </cell>
        </row>
        <row r="114">
          <cell r="A114">
            <v>6272001</v>
          </cell>
          <cell r="B114" t="str">
            <v>ค่าสอบบัญชี</v>
          </cell>
          <cell r="C114">
            <v>0</v>
          </cell>
        </row>
        <row r="115">
          <cell r="A115">
            <v>6272002</v>
          </cell>
          <cell r="B115" t="str">
            <v>ค่าใช้จ่ายในการเดินทางของผู้สอบบัญชี</v>
          </cell>
          <cell r="C115">
            <v>0</v>
          </cell>
        </row>
        <row r="116">
          <cell r="A116">
            <v>6272003</v>
          </cell>
          <cell r="B116" t="str">
            <v>ค่าทำงานล่วงเวลาของผู้สอบบัญชี</v>
          </cell>
          <cell r="C116">
            <v>0</v>
          </cell>
        </row>
        <row r="117">
          <cell r="A117">
            <v>6272004</v>
          </cell>
          <cell r="B117" t="str">
            <v>เงินสมนาคุณผู้สอบบัญชี</v>
          </cell>
          <cell r="C117">
            <v>0</v>
          </cell>
        </row>
        <row r="118">
          <cell r="A118">
            <v>6273001</v>
          </cell>
          <cell r="B118" t="str">
            <v>ค่ารับรอง</v>
          </cell>
          <cell r="C118">
            <v>250000</v>
          </cell>
        </row>
        <row r="119">
          <cell r="A119">
            <v>6273002</v>
          </cell>
          <cell r="B119" t="str">
            <v>ค่าใช้จ่ายในการประชุม</v>
          </cell>
          <cell r="C119">
            <v>350000</v>
          </cell>
        </row>
        <row r="120">
          <cell r="A120">
            <v>6273003</v>
          </cell>
          <cell r="B120" t="str">
            <v>ค่ารับรองตำแหน่ง</v>
          </cell>
          <cell r="C120">
            <v>187200</v>
          </cell>
        </row>
        <row r="121">
          <cell r="A121">
            <v>6275001</v>
          </cell>
          <cell r="B121" t="str">
            <v>ค่าเบี้ยประชุมผู้บริหาร</v>
          </cell>
          <cell r="C121">
            <v>0</v>
          </cell>
        </row>
        <row r="122">
          <cell r="A122">
            <v>6275002</v>
          </cell>
          <cell r="B122" t="str">
            <v>ค่าเบี้ยประชุมกรรมการ</v>
          </cell>
          <cell r="C122">
            <v>0</v>
          </cell>
        </row>
        <row r="123">
          <cell r="A123">
            <v>6275004</v>
          </cell>
          <cell r="B123" t="str">
            <v>ค่าตอบแทนกรรมการ</v>
          </cell>
          <cell r="C123">
            <v>0</v>
          </cell>
        </row>
        <row r="124">
          <cell r="A124">
            <v>6278001</v>
          </cell>
          <cell r="B124" t="str">
            <v>ค่าใช้จ่ายในการวิจัยและพัฒนา</v>
          </cell>
          <cell r="C124">
            <v>0</v>
          </cell>
        </row>
        <row r="125">
          <cell r="A125">
            <v>6279013</v>
          </cell>
          <cell r="B125" t="str">
            <v>วัสดุถาวร</v>
          </cell>
          <cell r="C125">
            <v>918800</v>
          </cell>
        </row>
        <row r="126">
          <cell r="B126" t="str">
            <v>ค่าไฟฟ้า</v>
          </cell>
          <cell r="C126">
            <v>143065000</v>
          </cell>
        </row>
        <row r="127">
          <cell r="A127">
            <v>5121002</v>
          </cell>
          <cell r="B127" t="str">
            <v>ค่าไฟฟ้า-ระบบผลิต</v>
          </cell>
          <cell r="C127">
            <v>58835717</v>
          </cell>
        </row>
        <row r="128">
          <cell r="A128">
            <v>5241001</v>
          </cell>
          <cell r="B128" t="str">
            <v>ค่าไฟฟ้า - ระบบจำหน่าย</v>
          </cell>
          <cell r="C128">
            <v>79950000</v>
          </cell>
        </row>
        <row r="129">
          <cell r="A129">
            <v>6251001</v>
          </cell>
          <cell r="B129" t="str">
            <v>ค่าไฟฟ้า-สำนักงาน</v>
          </cell>
          <cell r="C129">
            <v>4279283</v>
          </cell>
        </row>
        <row r="130">
          <cell r="B130" t="str">
            <v>ค่าใช้จ่ายและค่าติดตั้งสาธารณูปโภค</v>
          </cell>
          <cell r="C130">
            <v>1972000</v>
          </cell>
        </row>
        <row r="131">
          <cell r="A131">
            <v>5121003</v>
          </cell>
          <cell r="B131" t="str">
            <v>ค่าติดตั้งไฟฟ้า-ระบบผลิต</v>
          </cell>
          <cell r="C131">
            <v>0</v>
          </cell>
        </row>
        <row r="132">
          <cell r="A132">
            <v>5241002</v>
          </cell>
          <cell r="B132" t="str">
            <v>ค่าติดตั้งไฟฟ้า - ระบบจำหน่าย</v>
          </cell>
          <cell r="C132">
            <v>0</v>
          </cell>
        </row>
        <row r="133">
          <cell r="A133">
            <v>6251002</v>
          </cell>
          <cell r="B133" t="str">
            <v>ค่าน้ำประปา</v>
          </cell>
          <cell r="C133">
            <v>0</v>
          </cell>
        </row>
        <row r="134">
          <cell r="A134">
            <v>6251003</v>
          </cell>
          <cell r="B134" t="str">
            <v>ค่าติดตั้งไฟฟ้า-สำนักงาน</v>
          </cell>
          <cell r="C134">
            <v>0</v>
          </cell>
        </row>
        <row r="135">
          <cell r="A135">
            <v>6252001</v>
          </cell>
          <cell r="B135" t="str">
            <v>ค่าโทรศัพท์/ค่าโทรสาร-ต่างประเทศ</v>
          </cell>
          <cell r="C135">
            <v>0</v>
          </cell>
        </row>
        <row r="136">
          <cell r="A136">
            <v>6252002</v>
          </cell>
          <cell r="B136" t="str">
            <v>ค่าโทรศัพท์ / ค่าโทรสาร - ในประเทศ</v>
          </cell>
          <cell r="C136">
            <v>1003370</v>
          </cell>
        </row>
        <row r="137">
          <cell r="A137">
            <v>6253001</v>
          </cell>
          <cell r="B137" t="str">
            <v>ค่าไปรษณียากรและโทรเลข</v>
          </cell>
          <cell r="C137">
            <v>910000</v>
          </cell>
        </row>
        <row r="138">
          <cell r="A138">
            <v>6253002</v>
          </cell>
          <cell r="B138" t="str">
            <v>ค่าการสื่อสารอื่นๆ</v>
          </cell>
          <cell r="C138">
            <v>58630</v>
          </cell>
        </row>
        <row r="139">
          <cell r="B139" t="str">
            <v>ค่าธรรมเนียมธนาคารและค่าธรรมเนียมอื่น</v>
          </cell>
          <cell r="C139">
            <v>1254000</v>
          </cell>
        </row>
        <row r="140">
          <cell r="A140">
            <v>6274001</v>
          </cell>
          <cell r="B140" t="str">
            <v>ค่าธรรมเนียมธนาคาร</v>
          </cell>
          <cell r="C140">
            <v>1174000</v>
          </cell>
        </row>
        <row r="141">
          <cell r="A141">
            <v>6274002</v>
          </cell>
          <cell r="B141" t="str">
            <v>ค่าธรรมเนียมอื่น</v>
          </cell>
          <cell r="C141">
            <v>80000</v>
          </cell>
        </row>
        <row r="142">
          <cell r="B142" t="str">
            <v>หนี้สงสัยจะสูญ</v>
          </cell>
          <cell r="C142">
            <v>0</v>
          </cell>
        </row>
        <row r="143">
          <cell r="A143">
            <v>6279003</v>
          </cell>
          <cell r="B143" t="str">
            <v>หนี้สูญ</v>
          </cell>
          <cell r="C143">
            <v>0</v>
          </cell>
        </row>
        <row r="144">
          <cell r="A144">
            <v>6279004</v>
          </cell>
          <cell r="B144" t="str">
            <v>หนี้สงสัยจะสูญ</v>
          </cell>
          <cell r="C144">
            <v>0</v>
          </cell>
        </row>
        <row r="145">
          <cell r="B145" t="str">
            <v>ขาดทุนจากการปรับมูลค่าและวัสดุล้าสมัย</v>
          </cell>
        </row>
        <row r="146">
          <cell r="A146">
            <v>6279018</v>
          </cell>
          <cell r="B146" t="str">
            <v>ขาดทุนจากการปรับมูลค่าและวัสดุล้าสมัย</v>
          </cell>
          <cell r="C146">
            <v>0</v>
          </cell>
        </row>
        <row r="147">
          <cell r="B147" t="str">
            <v xml:space="preserve">ค่าเสื่อมราคา </v>
          </cell>
          <cell r="C147">
            <v>0</v>
          </cell>
        </row>
        <row r="148">
          <cell r="A148">
            <v>6281001</v>
          </cell>
          <cell r="B148" t="str">
            <v>ค่าเสื่อมราคา-อาคารและสิ่งปลูกสร้าง</v>
          </cell>
          <cell r="C148">
            <v>0</v>
          </cell>
        </row>
        <row r="149">
          <cell r="A149">
            <v>6281002</v>
          </cell>
          <cell r="B149" t="str">
            <v>ค่าเสื่อมราคา-ครุภัณฑ์</v>
          </cell>
          <cell r="C149">
            <v>0</v>
          </cell>
        </row>
        <row r="150">
          <cell r="A150">
            <v>6281003</v>
          </cell>
          <cell r="B150" t="str">
            <v>ค่าเสื่อมราคา-สินทรัพย์ภายใต้สัญญาเช่าการเงิน</v>
          </cell>
          <cell r="C150">
            <v>0</v>
          </cell>
        </row>
        <row r="151">
          <cell r="A151">
            <v>6281004</v>
          </cell>
          <cell r="B151" t="str">
            <v>ค่าเสื่อมราคา - อาคารและสิ่งก่อสร้างภายใต้สัญญาเช่าการเงิน</v>
          </cell>
          <cell r="C151">
            <v>0</v>
          </cell>
        </row>
        <row r="152">
          <cell r="A152">
            <v>6281005</v>
          </cell>
          <cell r="B152" t="str">
            <v>ค่าเสื่อมราคา - ครุภัณฑ์ภายใต้สัญญาเช่าการเงิน</v>
          </cell>
          <cell r="C152">
            <v>0</v>
          </cell>
        </row>
        <row r="153">
          <cell r="A153">
            <v>6282001</v>
          </cell>
          <cell r="B153" t="str">
            <v>ค่าตัดจำหน่ายสิทธิการใช้ประโยชน์ในที่ราชพัสดุ</v>
          </cell>
          <cell r="C153">
            <v>0</v>
          </cell>
        </row>
        <row r="154">
          <cell r="A154">
            <v>6282002</v>
          </cell>
          <cell r="B154" t="str">
            <v>ค่าตัดจำหน่ายสิทธิการใช้ทรัพย์สิน</v>
          </cell>
          <cell r="C154">
            <v>0</v>
          </cell>
        </row>
        <row r="155">
          <cell r="A155">
            <v>6282003</v>
          </cell>
          <cell r="B155" t="str">
            <v>ค่าตัดจำหน่ายสินทรัพย์ที่ไม่มีตัวตน</v>
          </cell>
          <cell r="C155">
            <v>0</v>
          </cell>
        </row>
        <row r="156">
          <cell r="A156">
            <v>6282004</v>
          </cell>
          <cell r="B156" t="str">
            <v>ค่าตัดจำหน่าย - สินทรัพย์ไม่มีตัวตน ภายใต้สัญญาเช่าการเงิน</v>
          </cell>
          <cell r="C156">
            <v>0</v>
          </cell>
        </row>
        <row r="157">
          <cell r="A157">
            <v>6283001</v>
          </cell>
          <cell r="B157" t="str">
            <v>ขาดทุนจากการด้อยค่าของสินทรัพย์ถาวร</v>
          </cell>
          <cell r="C157">
            <v>0</v>
          </cell>
        </row>
        <row r="158">
          <cell r="A158">
            <v>6283002</v>
          </cell>
          <cell r="B158" t="str">
            <v>ขาดทุนจากการด้อยค่าของสินทรัพย์ถาวร</v>
          </cell>
          <cell r="C158">
            <v>0</v>
          </cell>
        </row>
        <row r="159">
          <cell r="A159">
            <v>6285003</v>
          </cell>
          <cell r="B159" t="str">
            <v>ค่าเสื่อมลดยอดสินทรัพย์ด้อยค่า-อาคารสิ่งก่อสร้าง</v>
          </cell>
          <cell r="C159">
            <v>0</v>
          </cell>
        </row>
        <row r="160">
          <cell r="A160">
            <v>6285004</v>
          </cell>
          <cell r="B160" t="str">
            <v>ค่าเสื่อมลดยอดสินทรัพย์ด้อยค่า-ครุภัณฑ์</v>
          </cell>
          <cell r="C160">
            <v>0</v>
          </cell>
        </row>
        <row r="161">
          <cell r="A161">
            <v>6286004</v>
          </cell>
          <cell r="B161" t="str">
            <v>ค่าเสื่อมลดยอดสินทรัพย์ด้อยค่า-สิทธิการใช้ฯ</v>
          </cell>
          <cell r="C161">
            <v>0</v>
          </cell>
        </row>
        <row r="162">
          <cell r="B162" t="str">
            <v>ค่าน้ำผลิต</v>
          </cell>
          <cell r="C162">
            <v>8033300</v>
          </cell>
        </row>
        <row r="163">
          <cell r="A163">
            <v>5111001</v>
          </cell>
          <cell r="B163" t="str">
            <v>ค่าซื้อน้ำดิบ</v>
          </cell>
          <cell r="C163">
            <v>8033300</v>
          </cell>
        </row>
        <row r="164">
          <cell r="A164">
            <v>5111007</v>
          </cell>
          <cell r="B164" t="str">
            <v>ค่าซื้อน้ำดิบจากเอกชน</v>
          </cell>
          <cell r="C164">
            <v>0</v>
          </cell>
        </row>
        <row r="165">
          <cell r="B165" t="str">
            <v>ค่าน้ำจำหน่าย</v>
          </cell>
          <cell r="C165">
            <v>0</v>
          </cell>
        </row>
        <row r="166">
          <cell r="A166">
            <v>5111002</v>
          </cell>
          <cell r="B166" t="str">
            <v>ค่าซื้อน้ำประปา</v>
          </cell>
          <cell r="C166">
            <v>0</v>
          </cell>
        </row>
        <row r="167">
          <cell r="A167">
            <v>5111008</v>
          </cell>
          <cell r="B167" t="str">
            <v>กำไร(ขาดทุน)ประมารการหนี้สินค่าน้ำประปาสัญญาฯ</v>
          </cell>
          <cell r="C167">
            <v>0</v>
          </cell>
        </row>
        <row r="168">
          <cell r="A168">
            <v>5111009</v>
          </cell>
          <cell r="B168" t="str">
            <v>ปรับมูลค่าค่าซื้อน้ำประปา</v>
          </cell>
          <cell r="C168">
            <v>0</v>
          </cell>
        </row>
        <row r="169">
          <cell r="B169" t="str">
            <v>ค่าอนุรักษ์น้ำบาดาล</v>
          </cell>
          <cell r="C169">
            <v>0</v>
          </cell>
        </row>
        <row r="170">
          <cell r="A170">
            <v>5111006</v>
          </cell>
          <cell r="B170" t="str">
            <v>ค่าอนุรักษ์น้ำบาดาล</v>
          </cell>
          <cell r="C170">
            <v>0</v>
          </cell>
        </row>
        <row r="171">
          <cell r="A171" t="str">
            <v>รวมค่าใช้จ่ายจากการดำเนินงาน</v>
          </cell>
          <cell r="C171">
            <v>512894300.0026558</v>
          </cell>
        </row>
        <row r="172">
          <cell r="A172" t="str">
            <v>กำไร(ขาดทุน)จากการดำเนินงาน</v>
          </cell>
          <cell r="C172">
            <v>853665699.99734449</v>
          </cell>
        </row>
        <row r="173">
          <cell r="B173" t="str">
            <v>รายได้ที่ไม่เกี่ยวกับการดำเนินงาน</v>
          </cell>
          <cell r="C173">
            <v>0</v>
          </cell>
        </row>
        <row r="174">
          <cell r="B174" t="str">
            <v xml:space="preserve">  ดอกเบี้ยรับ</v>
          </cell>
          <cell r="C174">
            <v>0</v>
          </cell>
        </row>
        <row r="175">
          <cell r="A175">
            <v>4211001</v>
          </cell>
          <cell r="B175" t="str">
            <v>ดอกเบี้ยเงินฝากธนาคาร</v>
          </cell>
          <cell r="C175">
            <v>0</v>
          </cell>
        </row>
        <row r="176">
          <cell r="A176">
            <v>4211002</v>
          </cell>
          <cell r="B176" t="str">
            <v>ดอกเบี้ยเงินกู้พนักงาน</v>
          </cell>
          <cell r="C176">
            <v>0</v>
          </cell>
        </row>
        <row r="177">
          <cell r="B177" t="str">
            <v xml:space="preserve">  รายได้อื่นๆ</v>
          </cell>
          <cell r="C177">
            <v>0</v>
          </cell>
        </row>
        <row r="178">
          <cell r="A178">
            <v>4221001</v>
          </cell>
          <cell r="B178" t="str">
            <v>รายได้เงินปันผล</v>
          </cell>
          <cell r="C178">
            <v>0</v>
          </cell>
        </row>
        <row r="179">
          <cell r="A179">
            <v>4231004</v>
          </cell>
          <cell r="B179" t="str">
            <v>รายได้เงินชดเชยและค่าปรับ- ส่งมอบน้ำไม่ครบฯ</v>
          </cell>
          <cell r="C179">
            <v>0</v>
          </cell>
        </row>
        <row r="180">
          <cell r="A180">
            <v>4241001</v>
          </cell>
          <cell r="B180" t="str">
            <v>รายได้จากการจำหน่ายวัสดุ</v>
          </cell>
          <cell r="C180">
            <v>0</v>
          </cell>
        </row>
        <row r="181">
          <cell r="A181">
            <v>4241002</v>
          </cell>
          <cell r="B181" t="str">
            <v>รายได้จากการขายแบบฟอร์ม</v>
          </cell>
          <cell r="C181">
            <v>0</v>
          </cell>
        </row>
        <row r="182">
          <cell r="A182">
            <v>4241003</v>
          </cell>
          <cell r="B182" t="str">
            <v>รายได้จากการขายไฟ/น้ำ/โทรศัพท์</v>
          </cell>
          <cell r="C182">
            <v>0</v>
          </cell>
        </row>
        <row r="183">
          <cell r="A183">
            <v>4241004</v>
          </cell>
          <cell r="B183" t="str">
            <v>รายได้ค่าขายน้ำดิบ</v>
          </cell>
          <cell r="C183">
            <v>0</v>
          </cell>
        </row>
        <row r="184">
          <cell r="A184">
            <v>4251001</v>
          </cell>
          <cell r="B184" t="str">
            <v>กำไรจากการจำหน่ายสินทรัพย์</v>
          </cell>
          <cell r="C184">
            <v>0</v>
          </cell>
        </row>
        <row r="185">
          <cell r="A185">
            <v>4261001</v>
          </cell>
          <cell r="B185" t="str">
            <v>รายได้จากการรับบริจาคจากรัฐบาล</v>
          </cell>
          <cell r="C185">
            <v>0</v>
          </cell>
        </row>
        <row r="186">
          <cell r="A186">
            <v>4261002</v>
          </cell>
          <cell r="B186" t="str">
            <v>รายได้จากการรับบริจาคจากเอกชน</v>
          </cell>
          <cell r="C186">
            <v>0</v>
          </cell>
        </row>
        <row r="187">
          <cell r="A187">
            <v>4261003</v>
          </cell>
          <cell r="B187" t="str">
            <v>รายได้จากการรับบริจาคจากหน่วยงานอื่นๆ</v>
          </cell>
          <cell r="C187">
            <v>0</v>
          </cell>
        </row>
        <row r="188">
          <cell r="A188">
            <v>4261004</v>
          </cell>
          <cell r="B188" t="str">
            <v>รายได้จากสินทรัพย์รับบริจาคภาคเอกชนตัดบัญชี</v>
          </cell>
          <cell r="C188">
            <v>0</v>
          </cell>
        </row>
        <row r="189">
          <cell r="A189">
            <v>4262001</v>
          </cell>
          <cell r="B189" t="str">
            <v>รายได้เงินอุดหนุนจากรัฐบาล</v>
          </cell>
          <cell r="C189">
            <v>0</v>
          </cell>
        </row>
        <row r="190">
          <cell r="A190">
            <v>4271001</v>
          </cell>
          <cell r="B190" t="str">
            <v>รายได้จากการรับสัมปทาน</v>
          </cell>
          <cell r="C190">
            <v>0</v>
          </cell>
        </row>
        <row r="191">
          <cell r="A191">
            <v>4271002</v>
          </cell>
          <cell r="B191" t="str">
            <v>รายได้ค่าตอบแทนจากการให้สัมปทาน</v>
          </cell>
          <cell r="C191">
            <v>0</v>
          </cell>
        </row>
        <row r="192">
          <cell r="A192">
            <v>4291001</v>
          </cell>
          <cell r="B192" t="str">
            <v>รายได้ค่าปรับและค่าเสียหาย</v>
          </cell>
          <cell r="C192">
            <v>0</v>
          </cell>
        </row>
        <row r="193">
          <cell r="A193">
            <v>4291003</v>
          </cell>
          <cell r="B193" t="str">
            <v>รายได้เบ็ดเตล็ด</v>
          </cell>
          <cell r="C193">
            <v>0</v>
          </cell>
        </row>
        <row r="194">
          <cell r="A194">
            <v>4291004</v>
          </cell>
          <cell r="B194" t="str">
            <v>กำไรจากการปรับราคาวัสดุ</v>
          </cell>
          <cell r="C194">
            <v>0</v>
          </cell>
        </row>
        <row r="195">
          <cell r="A195">
            <v>4291005</v>
          </cell>
          <cell r="B195" t="str">
            <v>ส่วนลดรับอื่น</v>
          </cell>
          <cell r="C195">
            <v>0</v>
          </cell>
        </row>
        <row r="196">
          <cell r="A196">
            <v>4292001</v>
          </cell>
          <cell r="B196" t="str">
            <v>กำไรในเงินลงทุนของบริษัทร่วม</v>
          </cell>
          <cell r="C196">
            <v>0</v>
          </cell>
        </row>
        <row r="197">
          <cell r="B197" t="str">
            <v>ค่าใช้จ่ายที่ไม่เกี่ยวกับการดำเนินงาน</v>
          </cell>
          <cell r="C197">
            <v>830000</v>
          </cell>
        </row>
        <row r="198">
          <cell r="B198" t="str">
            <v xml:space="preserve">  ดอกเบี้ยจ่าย</v>
          </cell>
          <cell r="C198">
            <v>0</v>
          </cell>
        </row>
        <row r="199">
          <cell r="A199">
            <v>6274003</v>
          </cell>
          <cell r="B199" t="str">
            <v>ค่าธรรมเนียมพันธบัตร</v>
          </cell>
          <cell r="C199">
            <v>0</v>
          </cell>
        </row>
        <row r="200">
          <cell r="A200">
            <v>6291003</v>
          </cell>
          <cell r="B200" t="str">
            <v>ดอกเบี้ยเงินกู้ ธนาคารกรุงไทย</v>
          </cell>
          <cell r="C200">
            <v>0</v>
          </cell>
        </row>
        <row r="201">
          <cell r="A201">
            <v>6291006</v>
          </cell>
          <cell r="B201" t="str">
            <v>ดอกเบี้ยเงินกู้ธนาคารออมสิน</v>
          </cell>
          <cell r="C201">
            <v>0</v>
          </cell>
        </row>
        <row r="202">
          <cell r="A202">
            <v>6291007</v>
          </cell>
          <cell r="B202" t="str">
            <v>ดอกเบี้ยพันธบัตรการประปาส่วนภูมิภาค</v>
          </cell>
          <cell r="C202">
            <v>0</v>
          </cell>
        </row>
        <row r="203">
          <cell r="A203">
            <v>6291008</v>
          </cell>
          <cell r="B203" t="str">
            <v>ดอกเบี้ยเงินกู้ อื่นๆ</v>
          </cell>
          <cell r="C203">
            <v>0</v>
          </cell>
        </row>
        <row r="204">
          <cell r="A204">
            <v>6291009</v>
          </cell>
          <cell r="B204" t="str">
            <v>ดอกเบี้ยจากการประมาณการหนี้สิน</v>
          </cell>
          <cell r="C204">
            <v>0</v>
          </cell>
        </row>
        <row r="205">
          <cell r="A205">
            <v>6291010</v>
          </cell>
          <cell r="B205" t="str">
            <v>ดอกเบี้ยจ่ายตามสัญญาการเช่าการเงิน</v>
          </cell>
          <cell r="C205">
            <v>0</v>
          </cell>
        </row>
        <row r="206">
          <cell r="B206" t="str">
            <v xml:space="preserve">  ค่าใช้จ่ายอื่นๆ</v>
          </cell>
          <cell r="C206">
            <v>830000</v>
          </cell>
        </row>
        <row r="207">
          <cell r="A207">
            <v>6276001</v>
          </cell>
          <cell r="B207" t="str">
            <v>เงินบริจาคเพื่อสาธารณประโยชน์</v>
          </cell>
          <cell r="C207">
            <v>0</v>
          </cell>
        </row>
        <row r="208">
          <cell r="A208">
            <v>6276002</v>
          </cell>
          <cell r="B208" t="str">
            <v>เงินบริจาคเพื่อการศึกษาและกีฬา</v>
          </cell>
          <cell r="C208">
            <v>0</v>
          </cell>
        </row>
        <row r="209">
          <cell r="A209">
            <v>6277001</v>
          </cell>
          <cell r="B209" t="str">
            <v>เงินสมนาคุณประปาดีเด่น</v>
          </cell>
          <cell r="C209">
            <v>0</v>
          </cell>
        </row>
        <row r="210">
          <cell r="A210">
            <v>6277002</v>
          </cell>
          <cell r="B210" t="str">
            <v>เงินสมนาคุณบุคคลภายนอก</v>
          </cell>
          <cell r="C210">
            <v>30000</v>
          </cell>
        </row>
        <row r="211">
          <cell r="A211">
            <v>6279001</v>
          </cell>
          <cell r="B211" t="str">
            <v>รายจ่ายต้องห้าม</v>
          </cell>
          <cell r="C211">
            <v>0</v>
          </cell>
        </row>
        <row r="212">
          <cell r="A212">
            <v>6279002</v>
          </cell>
          <cell r="B212" t="str">
            <v>ค่าปรับและค่าเสียหายจ่ายคืน</v>
          </cell>
          <cell r="C212">
            <v>0</v>
          </cell>
        </row>
        <row r="213">
          <cell r="A213">
            <v>6279005</v>
          </cell>
          <cell r="B213" t="str">
            <v>ปรับปรุงหนี้สงสัยจะสูญ</v>
          </cell>
          <cell r="C213">
            <v>0</v>
          </cell>
        </row>
        <row r="214">
          <cell r="A214">
            <v>6279006</v>
          </cell>
          <cell r="B214" t="str">
            <v>ขาดทุนจากการจำหน่ายสินทรัพย์</v>
          </cell>
          <cell r="C214">
            <v>0</v>
          </cell>
        </row>
        <row r="215">
          <cell r="A215">
            <v>6279007</v>
          </cell>
          <cell r="B215" t="str">
            <v>ปรับมูลค่าวัสดุคงเหลือ</v>
          </cell>
          <cell r="C215">
            <v>0</v>
          </cell>
        </row>
        <row r="216">
          <cell r="A216">
            <v>6279008</v>
          </cell>
          <cell r="B216" t="str">
            <v>ค่าใช้จ่ายอื่นๆ</v>
          </cell>
          <cell r="C216">
            <v>800000</v>
          </cell>
        </row>
        <row r="217">
          <cell r="A217">
            <v>6279009</v>
          </cell>
          <cell r="B217" t="str">
            <v>ขาดทุนจากการปรับราคาวัสดุ</v>
          </cell>
          <cell r="C217">
            <v>0</v>
          </cell>
        </row>
        <row r="218">
          <cell r="A218">
            <v>6279010</v>
          </cell>
          <cell r="B218" t="str">
            <v>ส่วนต่างภาระบำเหน็จกับเงินกองทุนสงเคราะห์</v>
          </cell>
          <cell r="C218">
            <v>0</v>
          </cell>
        </row>
        <row r="219">
          <cell r="A219">
            <v>6279011</v>
          </cell>
          <cell r="B219" t="str">
            <v>ต้นทุนจากการจำหน่ายวัสดุ</v>
          </cell>
          <cell r="C219">
            <v>0</v>
          </cell>
        </row>
        <row r="220">
          <cell r="A220">
            <v>6279012</v>
          </cell>
          <cell r="B220" t="str">
            <v>ปรับมูลค่าเงินประกันการใช้น้ำ</v>
          </cell>
          <cell r="C220">
            <v>0</v>
          </cell>
        </row>
        <row r="221">
          <cell r="A221">
            <v>6279015</v>
          </cell>
          <cell r="B221" t="str">
            <v>ขาดทุนจากสินทรัพย์ถาวรขาดรอสอบข้อเท็จจริง</v>
          </cell>
          <cell r="C221">
            <v>0</v>
          </cell>
        </row>
        <row r="222">
          <cell r="A222">
            <v>6279016</v>
          </cell>
          <cell r="B222" t="str">
            <v>ขาดทุนจากวัสดุขาดรอสอบข้อเท็จจริง</v>
          </cell>
          <cell r="C222">
            <v>0</v>
          </cell>
        </row>
        <row r="223">
          <cell r="A223">
            <v>6279017</v>
          </cell>
          <cell r="B223" t="str">
            <v>ค่าเสียหายจากเงินสดขาดบัญชี</v>
          </cell>
          <cell r="C223">
            <v>0</v>
          </cell>
        </row>
        <row r="224">
          <cell r="A224">
            <v>6279019</v>
          </cell>
          <cell r="B224" t="str">
            <v>ขาดทุน(กำไร)จากประมาณการหนี้สิน</v>
          </cell>
          <cell r="C224">
            <v>0</v>
          </cell>
        </row>
        <row r="225">
          <cell r="A225">
            <v>6292001</v>
          </cell>
          <cell r="B225" t="str">
            <v>กำไร/ขาดทุนจากอัตราแลกเปลี่ยน-ที่เกิดจริง</v>
          </cell>
          <cell r="C225">
            <v>0</v>
          </cell>
        </row>
        <row r="226">
          <cell r="A226">
            <v>6292002</v>
          </cell>
          <cell r="B226" t="str">
            <v>ขาดทุนจากอัตราแลกเปลี่ยนที่ยังไม่เกิด</v>
          </cell>
          <cell r="C226">
            <v>0</v>
          </cell>
        </row>
        <row r="227">
          <cell r="A227" t="str">
            <v>กำไร(ขาดทุน)ก่อนโบนัสจ่าย</v>
          </cell>
          <cell r="C227">
            <v>852835699.99734449</v>
          </cell>
        </row>
        <row r="228">
          <cell r="B228" t="str">
            <v>โบนัสจ่าย</v>
          </cell>
          <cell r="C228">
            <v>0</v>
          </cell>
        </row>
        <row r="229">
          <cell r="A229">
            <v>6211002</v>
          </cell>
          <cell r="B229" t="str">
            <v>โบนัส</v>
          </cell>
          <cell r="C229">
            <v>0</v>
          </cell>
        </row>
        <row r="230">
          <cell r="A230">
            <v>6275003</v>
          </cell>
          <cell r="B230" t="str">
            <v>ค่าโบนัสกรรมการ</v>
          </cell>
          <cell r="C230">
            <v>0</v>
          </cell>
        </row>
        <row r="231">
          <cell r="A231" t="str">
            <v>กำไร(ขาดทุน)สุทธิ</v>
          </cell>
          <cell r="C231">
            <v>852835699.99734449</v>
          </cell>
        </row>
        <row r="235">
          <cell r="A235">
            <v>4</v>
          </cell>
          <cell r="B235" t="str">
            <v>รายได้</v>
          </cell>
          <cell r="C235">
            <v>1356192963.1551356</v>
          </cell>
        </row>
        <row r="236">
          <cell r="A236">
            <v>41</v>
          </cell>
          <cell r="B236" t="str">
            <v xml:space="preserve">   รายได้จากการดำเนินงาน</v>
          </cell>
          <cell r="C236">
            <v>1356192963.1551356</v>
          </cell>
        </row>
        <row r="237">
          <cell r="A237">
            <v>411</v>
          </cell>
          <cell r="B237" t="str">
            <v xml:space="preserve">     รายได้จากการจำหน่ายน้ำ</v>
          </cell>
          <cell r="C237">
            <v>1164340000</v>
          </cell>
        </row>
        <row r="238">
          <cell r="A238">
            <v>4111</v>
          </cell>
          <cell r="B238" t="str">
            <v xml:space="preserve">       รายได้ค่าน้ำผ่านมาตร</v>
          </cell>
          <cell r="C238">
            <v>1162900000</v>
          </cell>
        </row>
        <row r="239">
          <cell r="A239">
            <v>4111001</v>
          </cell>
          <cell r="B239" t="str">
            <v xml:space="preserve">          รายได้ค่าน้ำผ่านมาตร - ที่อยู่อาศัยและอื่นๆ</v>
          </cell>
          <cell r="C239">
            <v>464550000</v>
          </cell>
        </row>
        <row r="240">
          <cell r="A240">
            <v>4111002</v>
          </cell>
          <cell r="B240" t="str">
            <v xml:space="preserve">          รายได้ค่าน้ำผ่านมาตร - ธุรกิจขนาดเล็ก</v>
          </cell>
          <cell r="C240">
            <v>232830000</v>
          </cell>
        </row>
        <row r="241">
          <cell r="A241">
            <v>4111003</v>
          </cell>
          <cell r="B241" t="str">
            <v xml:space="preserve">          รายได้ค่าน้ำผ่านมาตร - อุตสาหกรรมและธุรกิจขนาดใหญ่</v>
          </cell>
          <cell r="C241">
            <v>232830000</v>
          </cell>
        </row>
        <row r="242">
          <cell r="A242">
            <v>4111004</v>
          </cell>
          <cell r="B242" t="str">
            <v xml:space="preserve">          รายได้ค่าน้ำผ่านมาตร - ราชการ</v>
          </cell>
          <cell r="C242">
            <v>209400000</v>
          </cell>
        </row>
        <row r="243">
          <cell r="A243">
            <v>4111005</v>
          </cell>
          <cell r="B243" t="str">
            <v xml:space="preserve">          รายได้ค่าน้ำผ่านมาตร - รัฐวิสาหกิจ</v>
          </cell>
          <cell r="C243">
            <v>23290000</v>
          </cell>
        </row>
        <row r="244">
          <cell r="A244">
            <v>4112</v>
          </cell>
          <cell r="B244" t="str">
            <v xml:space="preserve">       รายได้ค่าน้ำท่อธาร</v>
          </cell>
          <cell r="C244">
            <v>1440000</v>
          </cell>
        </row>
        <row r="245">
          <cell r="A245">
            <v>4112001</v>
          </cell>
          <cell r="B245" t="str">
            <v xml:space="preserve">          รายได้ค่าขายน้ำท่อธาร</v>
          </cell>
          <cell r="C245">
            <v>1440000</v>
          </cell>
        </row>
        <row r="246">
          <cell r="A246">
            <v>4112002</v>
          </cell>
          <cell r="B246" t="str">
            <v xml:space="preserve">          รายได้จากการขายน้ำประปาสำหรับทดสอบท่อ</v>
          </cell>
          <cell r="C246">
            <v>0</v>
          </cell>
        </row>
        <row r="247">
          <cell r="A247">
            <v>4113</v>
          </cell>
          <cell r="B247" t="str">
            <v xml:space="preserve">       รายได้ค่าน้ำประปาหยอดเหรียญ</v>
          </cell>
          <cell r="C247">
            <v>0</v>
          </cell>
        </row>
        <row r="248">
          <cell r="A248">
            <v>4113001</v>
          </cell>
          <cell r="B248" t="str">
            <v xml:space="preserve">          รายได้ค่าน้ำประปาหยอดเหรียญ</v>
          </cell>
          <cell r="C248">
            <v>0</v>
          </cell>
        </row>
        <row r="249">
          <cell r="A249">
            <v>4114</v>
          </cell>
          <cell r="B249" t="str">
            <v xml:space="preserve">       ส่วนลดค่าน้ำ</v>
          </cell>
          <cell r="C249">
            <v>0</v>
          </cell>
        </row>
        <row r="250">
          <cell r="A250">
            <v>4114001</v>
          </cell>
          <cell r="B250" t="str">
            <v xml:space="preserve">          ส่วนลดค่าน้ำผ่านมาตร - ที่อยู่อาศัยและอื่นๆ</v>
          </cell>
          <cell r="C250">
            <v>0</v>
          </cell>
        </row>
        <row r="251">
          <cell r="A251">
            <v>4114002</v>
          </cell>
          <cell r="B251" t="str">
            <v xml:space="preserve">          ส่วนลดค่าน้ำผ่านมาตร - ธุรกิจขนาดเล็ก</v>
          </cell>
          <cell r="C251">
            <v>0</v>
          </cell>
        </row>
        <row r="252">
          <cell r="A252">
            <v>4114003</v>
          </cell>
          <cell r="B252" t="str">
            <v xml:space="preserve">          ส่วนลดค่าน้ำผ่านมาตร - อุตสาหกรรมและธุรกิจขนาดใหญ่</v>
          </cell>
          <cell r="C252">
            <v>0</v>
          </cell>
        </row>
        <row r="253">
          <cell r="A253">
            <v>4114004</v>
          </cell>
          <cell r="B253" t="str">
            <v xml:space="preserve">          ส่วนลดค่าน้ำผ่านมาตร - ราชการ</v>
          </cell>
          <cell r="C253">
            <v>0</v>
          </cell>
        </row>
        <row r="254">
          <cell r="A254">
            <v>4114005</v>
          </cell>
          <cell r="B254" t="str">
            <v xml:space="preserve">          ส่วนลดค่าน้ำผ่านมาตร - รัฐวิสาหกิจ</v>
          </cell>
          <cell r="C254">
            <v>0</v>
          </cell>
        </row>
        <row r="255">
          <cell r="A255">
            <v>412</v>
          </cell>
          <cell r="B255" t="str">
            <v xml:space="preserve">     รายได้ค่าบริการ</v>
          </cell>
          <cell r="C255">
            <v>191852963.15513569</v>
          </cell>
        </row>
        <row r="256">
          <cell r="A256">
            <v>4121001</v>
          </cell>
          <cell r="B256" t="str">
            <v xml:space="preserve">          รายได้ค่าติดตั้งและวางท่อ</v>
          </cell>
          <cell r="C256">
            <v>93800000</v>
          </cell>
        </row>
        <row r="257">
          <cell r="A257">
            <v>4121002</v>
          </cell>
          <cell r="B257" t="str">
            <v xml:space="preserve">          รายได้ค่าบริการทั่วไป</v>
          </cell>
          <cell r="C257">
            <v>98052963.155135691</v>
          </cell>
        </row>
        <row r="258">
          <cell r="A258">
            <v>4121003</v>
          </cell>
          <cell r="B258" t="str">
            <v xml:space="preserve">          รายได้ค่าบริการอื่นๆ</v>
          </cell>
          <cell r="C258">
            <v>0</v>
          </cell>
        </row>
        <row r="259">
          <cell r="A259">
            <v>42</v>
          </cell>
          <cell r="B259" t="str">
            <v xml:space="preserve">   รายได้อื่น</v>
          </cell>
          <cell r="C259">
            <v>0</v>
          </cell>
        </row>
        <row r="260">
          <cell r="A260">
            <v>421</v>
          </cell>
          <cell r="B260" t="str">
            <v xml:space="preserve">     ดอกเบี้ยรับ</v>
          </cell>
          <cell r="C260">
            <v>0</v>
          </cell>
        </row>
        <row r="261">
          <cell r="A261">
            <v>4211001</v>
          </cell>
          <cell r="B261" t="str">
            <v xml:space="preserve">          ดอกเบี้ยเงินฝากธนาคาร</v>
          </cell>
          <cell r="C261">
            <v>0</v>
          </cell>
        </row>
        <row r="262">
          <cell r="A262">
            <v>4211002</v>
          </cell>
          <cell r="B262" t="str">
            <v xml:space="preserve">          ดอกเบี้ยเงินกู้พนักงาน</v>
          </cell>
          <cell r="C262">
            <v>0</v>
          </cell>
        </row>
        <row r="263">
          <cell r="A263">
            <v>422</v>
          </cell>
          <cell r="B263" t="str">
            <v xml:space="preserve">     รายได้เงินปันผล</v>
          </cell>
          <cell r="C263">
            <v>0</v>
          </cell>
        </row>
        <row r="264">
          <cell r="A264">
            <v>4221001</v>
          </cell>
          <cell r="B264" t="str">
            <v xml:space="preserve">          รายได้เงินปันผล</v>
          </cell>
          <cell r="C264">
            <v>0</v>
          </cell>
        </row>
        <row r="265">
          <cell r="A265">
            <v>423</v>
          </cell>
          <cell r="B265" t="str">
            <v xml:space="preserve">     รายได้เงินชดเชย</v>
          </cell>
          <cell r="C265">
            <v>0</v>
          </cell>
        </row>
        <row r="266">
          <cell r="A266">
            <v>4231001</v>
          </cell>
          <cell r="B266" t="str">
            <v xml:space="preserve">          รายได้เงินชดเชย - ค่าน้ำขั้นต่ำ</v>
          </cell>
          <cell r="C266">
            <v>0</v>
          </cell>
        </row>
        <row r="267">
          <cell r="A267">
            <v>4231002</v>
          </cell>
          <cell r="B267" t="str">
            <v xml:space="preserve">          รายได้เงินชดเชย - ค่าที่ปรึกษา</v>
          </cell>
          <cell r="C267">
            <v>0</v>
          </cell>
        </row>
        <row r="268">
          <cell r="A268">
            <v>4231003</v>
          </cell>
          <cell r="B268" t="str">
            <v xml:space="preserve">          รายได้เงินชดเชย - ค่าดำเนินการเชิงสังคมจากรัฐบาล</v>
          </cell>
          <cell r="C268">
            <v>0</v>
          </cell>
        </row>
        <row r="269">
          <cell r="A269">
            <v>4231004</v>
          </cell>
          <cell r="B269" t="str">
            <v xml:space="preserve">           รายได้เงินชดเชยและค่าปรับ - ส่งมอบน้ำไม่ครบฯ</v>
          </cell>
          <cell r="C269">
            <v>0</v>
          </cell>
        </row>
        <row r="270">
          <cell r="A270">
            <v>424</v>
          </cell>
          <cell r="B270" t="str">
            <v xml:space="preserve">     รายได้จากการขาย</v>
          </cell>
          <cell r="C270">
            <v>0</v>
          </cell>
        </row>
        <row r="271">
          <cell r="A271">
            <v>4241001</v>
          </cell>
          <cell r="B271" t="str">
            <v xml:space="preserve">          รายได้จากการจำหน่ายวัสดุ</v>
          </cell>
          <cell r="C271">
            <v>0</v>
          </cell>
        </row>
        <row r="272">
          <cell r="A272">
            <v>4241002</v>
          </cell>
          <cell r="B272" t="str">
            <v xml:space="preserve">          รายได้จากการขายแบบ</v>
          </cell>
          <cell r="C272">
            <v>0</v>
          </cell>
        </row>
        <row r="273">
          <cell r="A273">
            <v>4241003</v>
          </cell>
          <cell r="B273" t="str">
            <v xml:space="preserve">          รายได้จากการขายไฟ / น้ำ / โทรศัพท์</v>
          </cell>
          <cell r="C273">
            <v>0</v>
          </cell>
        </row>
        <row r="274">
          <cell r="A274">
            <v>4241004</v>
          </cell>
          <cell r="B274" t="str">
            <v xml:space="preserve">          รายได้ค่าขายน้ำดิบ</v>
          </cell>
          <cell r="C274">
            <v>0</v>
          </cell>
        </row>
        <row r="275">
          <cell r="A275">
            <v>425</v>
          </cell>
          <cell r="B275" t="str">
            <v xml:space="preserve">     กำไรจากการจำหน่าย</v>
          </cell>
          <cell r="C275">
            <v>0</v>
          </cell>
        </row>
        <row r="276">
          <cell r="A276">
            <v>4251001</v>
          </cell>
          <cell r="B276" t="str">
            <v xml:space="preserve">          กำไรจากการจำหน่ายสินทรัพย์</v>
          </cell>
          <cell r="C276">
            <v>0</v>
          </cell>
        </row>
        <row r="277">
          <cell r="A277">
            <v>426</v>
          </cell>
          <cell r="B277" t="str">
            <v xml:space="preserve">     รายได้จากการรับบริจาคและเงินอุดหนุน</v>
          </cell>
          <cell r="C277">
            <v>0</v>
          </cell>
        </row>
        <row r="278">
          <cell r="A278">
            <v>4261</v>
          </cell>
          <cell r="B278" t="str">
            <v xml:space="preserve">       รายได้จากการรับบริจาค</v>
          </cell>
          <cell r="C278">
            <v>0</v>
          </cell>
        </row>
        <row r="279">
          <cell r="A279">
            <v>4261001</v>
          </cell>
          <cell r="B279" t="str">
            <v xml:space="preserve">          รายได้จากการรับบริจาคจากรัฐบาล</v>
          </cell>
          <cell r="C279">
            <v>0</v>
          </cell>
        </row>
        <row r="280">
          <cell r="A280">
            <v>4261002</v>
          </cell>
          <cell r="B280" t="str">
            <v xml:space="preserve">          รายได้จากการรับบริจาคจากเอกชน</v>
          </cell>
          <cell r="C280">
            <v>0</v>
          </cell>
        </row>
        <row r="281">
          <cell r="A281">
            <v>4261003</v>
          </cell>
          <cell r="B281" t="str">
            <v xml:space="preserve">          รายได้จากการรับบริจาคจากหน่วยงานอื่นๆ</v>
          </cell>
          <cell r="C281">
            <v>0</v>
          </cell>
        </row>
        <row r="282">
          <cell r="A282">
            <v>4261004</v>
          </cell>
          <cell r="B282" t="str">
            <v xml:space="preserve">          รายได้จากสินทรัพย์รับบริจาคภาคเอกชนตัดบัญชี</v>
          </cell>
          <cell r="C282">
            <v>0</v>
          </cell>
        </row>
        <row r="283">
          <cell r="A283">
            <v>4262</v>
          </cell>
          <cell r="B283" t="str">
            <v xml:space="preserve">       รายได้จากเงินอุดหนุน</v>
          </cell>
          <cell r="C283">
            <v>0</v>
          </cell>
        </row>
        <row r="284">
          <cell r="A284">
            <v>4262001</v>
          </cell>
          <cell r="B284" t="str">
            <v xml:space="preserve">          รายได้เงินอุดหนุนจากรัฐบาล</v>
          </cell>
          <cell r="C284">
            <v>0</v>
          </cell>
        </row>
        <row r="285">
          <cell r="A285">
            <v>427</v>
          </cell>
          <cell r="B285" t="str">
            <v xml:space="preserve">     รายได้สัมปทาน</v>
          </cell>
          <cell r="C285">
            <v>0</v>
          </cell>
        </row>
        <row r="286">
          <cell r="A286">
            <v>4271001</v>
          </cell>
          <cell r="B286" t="str">
            <v xml:space="preserve">          รายได้จากการได้รับสัมปทาน</v>
          </cell>
          <cell r="C286">
            <v>0</v>
          </cell>
        </row>
        <row r="287">
          <cell r="A287">
            <v>4271002</v>
          </cell>
          <cell r="B287" t="str">
            <v xml:space="preserve">          รายได้ค่าตอบแทนจากการให้สัมปทาน</v>
          </cell>
          <cell r="C287">
            <v>0</v>
          </cell>
        </row>
        <row r="288">
          <cell r="A288">
            <v>429</v>
          </cell>
          <cell r="B288" t="str">
            <v xml:space="preserve">     รายได้อื่นๆ</v>
          </cell>
          <cell r="C288">
            <v>0</v>
          </cell>
        </row>
        <row r="289">
          <cell r="A289">
            <v>4291</v>
          </cell>
          <cell r="B289" t="str">
            <v xml:space="preserve">       รายได้อื่นๆ</v>
          </cell>
          <cell r="C289">
            <v>0</v>
          </cell>
        </row>
        <row r="290">
          <cell r="A290">
            <v>4291001</v>
          </cell>
          <cell r="B290" t="str">
            <v xml:space="preserve">          รายได้ค่าปรับและค่าเสียหาย</v>
          </cell>
          <cell r="C290">
            <v>0</v>
          </cell>
        </row>
        <row r="291">
          <cell r="A291">
            <v>4291003</v>
          </cell>
          <cell r="B291" t="str">
            <v xml:space="preserve">          รายได้เบ็ดเตล็ด</v>
          </cell>
          <cell r="C291">
            <v>0</v>
          </cell>
        </row>
        <row r="292">
          <cell r="A292">
            <v>4291004</v>
          </cell>
          <cell r="B292" t="str">
            <v xml:space="preserve">          กำไรจากการปรับราคาวัสดุ</v>
          </cell>
          <cell r="C292">
            <v>0</v>
          </cell>
        </row>
        <row r="293">
          <cell r="A293">
            <v>4291005</v>
          </cell>
          <cell r="B293" t="str">
            <v xml:space="preserve">          ส่วนลดรับอื่น</v>
          </cell>
          <cell r="C293">
            <v>0</v>
          </cell>
        </row>
        <row r="294">
          <cell r="A294">
            <v>4292</v>
          </cell>
          <cell r="B294" t="str">
            <v xml:space="preserve">       กำไรจากบริษัทร่วม</v>
          </cell>
          <cell r="C294">
            <v>0</v>
          </cell>
        </row>
        <row r="295">
          <cell r="A295">
            <v>4292001</v>
          </cell>
          <cell r="B295" t="str">
            <v xml:space="preserve">          กำไรในเงินลงทุนของบริษัทร่วม</v>
          </cell>
          <cell r="C295">
            <v>0</v>
          </cell>
        </row>
        <row r="296">
          <cell r="A296">
            <v>5</v>
          </cell>
          <cell r="B296" t="str">
            <v>ต้นทุน</v>
          </cell>
          <cell r="C296">
            <v>303920019</v>
          </cell>
        </row>
        <row r="297">
          <cell r="A297">
            <v>51</v>
          </cell>
          <cell r="B297" t="str">
            <v xml:space="preserve">   ต้นทุนการผลิต</v>
          </cell>
          <cell r="C297">
            <v>119701402</v>
          </cell>
        </row>
        <row r="298">
          <cell r="A298">
            <v>511</v>
          </cell>
          <cell r="B298" t="str">
            <v xml:space="preserve">     วัสดุการผลิต</v>
          </cell>
          <cell r="C298">
            <v>48525685</v>
          </cell>
        </row>
        <row r="299">
          <cell r="A299">
            <v>5111001</v>
          </cell>
          <cell r="B299" t="str">
            <v xml:space="preserve">          ค่าซื้อน้ำดิบ</v>
          </cell>
          <cell r="C299">
            <v>8033300</v>
          </cell>
        </row>
        <row r="300">
          <cell r="A300">
            <v>5111002</v>
          </cell>
          <cell r="B300" t="str">
            <v xml:space="preserve">          ค่าซื้อน้ำประปา</v>
          </cell>
          <cell r="C300">
            <v>0</v>
          </cell>
        </row>
        <row r="301">
          <cell r="A301">
            <v>5111003</v>
          </cell>
          <cell r="B301" t="str">
            <v xml:space="preserve">          ค่าวัสดุการผลิตใช้ไป</v>
          </cell>
          <cell r="C301">
            <v>39000001</v>
          </cell>
        </row>
        <row r="302">
          <cell r="A302">
            <v>5111004</v>
          </cell>
          <cell r="B302" t="str">
            <v xml:space="preserve">          ค่าวัสดุวิเคราะห์น้ำและอื่นๆ</v>
          </cell>
          <cell r="C302">
            <v>1492384</v>
          </cell>
        </row>
        <row r="303">
          <cell r="A303">
            <v>5111005</v>
          </cell>
          <cell r="B303" t="str">
            <v xml:space="preserve">          ผลต่างด้านราคาจากการสั่งซื้อต่างประเทศ - ผลิต</v>
          </cell>
          <cell r="C303">
            <v>0</v>
          </cell>
        </row>
        <row r="304">
          <cell r="A304">
            <v>5111006</v>
          </cell>
          <cell r="B304" t="str">
            <v xml:space="preserve">          ค่าอนุรักษ์น้ำบาดาล</v>
          </cell>
          <cell r="C304">
            <v>0</v>
          </cell>
        </row>
        <row r="305">
          <cell r="A305">
            <v>5111007</v>
          </cell>
          <cell r="B305" t="str">
            <v xml:space="preserve">          ค่าซื้อน้ำดิบจากเอกชน</v>
          </cell>
          <cell r="C305">
            <v>0</v>
          </cell>
        </row>
        <row r="306">
          <cell r="A306">
            <v>5111008</v>
          </cell>
          <cell r="B306" t="str">
            <v xml:space="preserve">          กำไร(ขาดทุน)ประมาณการหนี้สิน-ค่าน้ำประปาสัญญาฯ</v>
          </cell>
          <cell r="C306">
            <v>0</v>
          </cell>
        </row>
        <row r="307">
          <cell r="A307">
            <v>5111009</v>
          </cell>
          <cell r="B307" t="str">
            <v xml:space="preserve">          ปรับมูลค่าค่าซื้อน้ำประปา</v>
          </cell>
          <cell r="C307">
            <v>0</v>
          </cell>
        </row>
        <row r="308">
          <cell r="A308">
            <v>512</v>
          </cell>
          <cell r="B308" t="str">
            <v xml:space="preserve">     ค่าพลังงาน</v>
          </cell>
          <cell r="C308">
            <v>58981717</v>
          </cell>
        </row>
        <row r="309">
          <cell r="A309">
            <v>5121001</v>
          </cell>
          <cell r="B309" t="str">
            <v xml:space="preserve">          ค่าน้ำมันเชื้อเพลิง</v>
          </cell>
          <cell r="C309">
            <v>146000</v>
          </cell>
        </row>
        <row r="310">
          <cell r="A310">
            <v>5121002</v>
          </cell>
          <cell r="B310" t="str">
            <v xml:space="preserve">          ค่าไฟฟ้า - ระบบผลิต</v>
          </cell>
          <cell r="C310">
            <v>58835717</v>
          </cell>
        </row>
        <row r="311">
          <cell r="A311">
            <v>5121003</v>
          </cell>
          <cell r="B311" t="str">
            <v xml:space="preserve">          ค่าติดตั้งไฟฟ้า - ระบบผลิต</v>
          </cell>
          <cell r="C311">
            <v>0</v>
          </cell>
        </row>
        <row r="312">
          <cell r="A312">
            <v>513</v>
          </cell>
          <cell r="B312" t="str">
            <v xml:space="preserve">     ค่าซ่อมแซม - ระบบผลิต</v>
          </cell>
          <cell r="C312">
            <v>5879000</v>
          </cell>
        </row>
        <row r="313">
          <cell r="A313">
            <v>5131001</v>
          </cell>
          <cell r="B313" t="str">
            <v xml:space="preserve">          ค่าซ่อมแซมสิ่งก่อสร้าง</v>
          </cell>
          <cell r="C313">
            <v>1795000</v>
          </cell>
        </row>
        <row r="314">
          <cell r="A314">
            <v>5131002</v>
          </cell>
          <cell r="B314" t="str">
            <v xml:space="preserve">          ค่าซ่อมแซมเครื่องจักรกล</v>
          </cell>
          <cell r="C314">
            <v>2110000</v>
          </cell>
        </row>
        <row r="315">
          <cell r="A315">
            <v>5131003</v>
          </cell>
          <cell r="B315" t="str">
            <v xml:space="preserve">          ค่าซ่อมแซมระบบไฟฟ้า</v>
          </cell>
          <cell r="C315">
            <v>1974000</v>
          </cell>
        </row>
        <row r="316">
          <cell r="A316">
            <v>514</v>
          </cell>
          <cell r="B316" t="str">
            <v xml:space="preserve">     ค่าจ้างเหมาผลิตน้ำ</v>
          </cell>
          <cell r="C316">
            <v>6315000</v>
          </cell>
        </row>
        <row r="317">
          <cell r="A317">
            <v>5141001</v>
          </cell>
          <cell r="B317" t="str">
            <v xml:space="preserve">          ค่าจ้างเหมาผลิตน้ำ</v>
          </cell>
          <cell r="C317">
            <v>3000000</v>
          </cell>
        </row>
        <row r="318">
          <cell r="A318">
            <v>5141002</v>
          </cell>
          <cell r="B318" t="str">
            <v xml:space="preserve">          ค่าจ้างเหมาสูบน้ำ</v>
          </cell>
          <cell r="C318">
            <v>3315000</v>
          </cell>
        </row>
        <row r="319">
          <cell r="A319">
            <v>5141003</v>
          </cell>
          <cell r="B319" t="str">
            <v xml:space="preserve">          ค่าจ้างระวังดูแลรักษาน้ำ</v>
          </cell>
          <cell r="C319">
            <v>0</v>
          </cell>
        </row>
        <row r="320">
          <cell r="A320">
            <v>52</v>
          </cell>
          <cell r="B320" t="str">
            <v xml:space="preserve">   ต้นทุนการจำหน่าย</v>
          </cell>
          <cell r="C320">
            <v>106878617</v>
          </cell>
        </row>
        <row r="321">
          <cell r="A321">
            <v>521</v>
          </cell>
          <cell r="B321" t="str">
            <v xml:space="preserve">     ค่าวัสดุดำเนินการใช้ไปในการจำหน่าย</v>
          </cell>
          <cell r="C321">
            <v>11518617</v>
          </cell>
        </row>
        <row r="322">
          <cell r="A322">
            <v>5211001</v>
          </cell>
          <cell r="B322" t="str">
            <v xml:space="preserve">          ค่าวัสดุดำเนินการใช้ไปในการจำหน่าย</v>
          </cell>
          <cell r="C322">
            <v>11518617</v>
          </cell>
        </row>
        <row r="323">
          <cell r="A323">
            <v>5211002</v>
          </cell>
          <cell r="B323" t="str">
            <v xml:space="preserve">          ผลต่างทางด้านราคาจากการสั่งซื้อต่างประเทศ -จำหน่าย</v>
          </cell>
          <cell r="C323">
            <v>0</v>
          </cell>
        </row>
        <row r="324">
          <cell r="A324">
            <v>522</v>
          </cell>
          <cell r="B324" t="str">
            <v xml:space="preserve">     ค่าซ่อมแซม - ระบบจำหน่าย</v>
          </cell>
          <cell r="C324">
            <v>15410000</v>
          </cell>
        </row>
        <row r="325">
          <cell r="A325">
            <v>5221001</v>
          </cell>
          <cell r="B325" t="str">
            <v xml:space="preserve">          ค่าซ่อมแซมระบบประปา</v>
          </cell>
          <cell r="C325">
            <v>15410000</v>
          </cell>
        </row>
        <row r="326">
          <cell r="A326">
            <v>523</v>
          </cell>
          <cell r="B326" t="str">
            <v xml:space="preserve">     ค่าระวางบรรทุกและขนส่ง</v>
          </cell>
          <cell r="C326">
            <v>0</v>
          </cell>
        </row>
        <row r="327">
          <cell r="A327">
            <v>5231001</v>
          </cell>
          <cell r="B327" t="str">
            <v xml:space="preserve">          ค่าระวางบรรทุกและขนส่ง</v>
          </cell>
          <cell r="C327">
            <v>0</v>
          </cell>
        </row>
        <row r="328">
          <cell r="A328">
            <v>5231002</v>
          </cell>
          <cell r="B328" t="str">
            <v xml:space="preserve">          ค่าน้ำมันเชื้อเพลิง - ระบบจำหน่าย</v>
          </cell>
          <cell r="C328">
            <v>0</v>
          </cell>
        </row>
        <row r="329">
          <cell r="A329">
            <v>524</v>
          </cell>
          <cell r="B329" t="str">
            <v xml:space="preserve">     ค่าพลังงาน</v>
          </cell>
          <cell r="C329">
            <v>79950000</v>
          </cell>
        </row>
        <row r="330">
          <cell r="A330">
            <v>5241001</v>
          </cell>
          <cell r="B330" t="str">
            <v xml:space="preserve">          ค่าไฟฟ้า - ระบบจำหน่าย</v>
          </cell>
          <cell r="C330">
            <v>79950000</v>
          </cell>
        </row>
        <row r="331">
          <cell r="A331">
            <v>5241002</v>
          </cell>
          <cell r="B331" t="str">
            <v xml:space="preserve">          ค่าติดตั้งไฟฟ้า - ระบบจำหน่าย</v>
          </cell>
          <cell r="C331">
            <v>0</v>
          </cell>
        </row>
        <row r="332">
          <cell r="A332">
            <v>525</v>
          </cell>
          <cell r="B332" t="str">
            <v xml:space="preserve">    ค่าจ้างเหมาทดสอบมาตร</v>
          </cell>
          <cell r="C332">
            <v>0</v>
          </cell>
        </row>
        <row r="333">
          <cell r="A333">
            <v>5251001</v>
          </cell>
          <cell r="B333" t="str">
            <v xml:space="preserve">           ค่าจ้างเหมาทดสอบมาตร</v>
          </cell>
          <cell r="C333">
            <v>0</v>
          </cell>
        </row>
        <row r="334">
          <cell r="A334">
            <v>53</v>
          </cell>
          <cell r="B334" t="str">
            <v xml:space="preserve">   ต้นทุนการติดตั้งและวางท่อ</v>
          </cell>
          <cell r="C334">
            <v>77340000</v>
          </cell>
        </row>
        <row r="335">
          <cell r="A335">
            <v>531</v>
          </cell>
          <cell r="B335" t="str">
            <v xml:space="preserve">     วัสดุใช้ไป</v>
          </cell>
          <cell r="C335">
            <v>9160000</v>
          </cell>
        </row>
        <row r="336">
          <cell r="A336">
            <v>5311001</v>
          </cell>
          <cell r="B336" t="str">
            <v xml:space="preserve">          ค่าวัสดุดำเนินการใช้ไปในการติดตั้ง</v>
          </cell>
          <cell r="C336">
            <v>7000000</v>
          </cell>
        </row>
        <row r="337">
          <cell r="A337">
            <v>5311002</v>
          </cell>
          <cell r="B337" t="str">
            <v xml:space="preserve">          วัสดุสิ้นเปลืองใช้ไป</v>
          </cell>
          <cell r="C337">
            <v>2160000</v>
          </cell>
        </row>
        <row r="338">
          <cell r="A338">
            <v>5311003</v>
          </cell>
          <cell r="B338" t="str">
            <v xml:space="preserve">          ผลต่างทางด้านราคาจากการสั่งซื้อต่างประเทศ - ติดตั้ง</v>
          </cell>
          <cell r="C338">
            <v>0</v>
          </cell>
        </row>
        <row r="339">
          <cell r="A339">
            <v>532</v>
          </cell>
          <cell r="B339" t="str">
            <v xml:space="preserve">     ค่าจ้าง</v>
          </cell>
          <cell r="C339">
            <v>68180000</v>
          </cell>
        </row>
        <row r="340">
          <cell r="A340">
            <v>5321002</v>
          </cell>
          <cell r="B340" t="str">
            <v xml:space="preserve">          ค่าจ้างเหมาติดตั้งและวางท่อ</v>
          </cell>
          <cell r="C340">
            <v>68180000</v>
          </cell>
        </row>
        <row r="341">
          <cell r="A341">
            <v>6</v>
          </cell>
          <cell r="B341" t="str">
            <v>ค่าใช้จ่ายในการขายและบริหาร</v>
          </cell>
          <cell r="C341">
            <v>287142486.51993585</v>
          </cell>
        </row>
        <row r="342">
          <cell r="A342">
            <v>61</v>
          </cell>
          <cell r="B342" t="str">
            <v xml:space="preserve">   ค่าใช้จ่ายในการขาย</v>
          </cell>
          <cell r="C342">
            <v>28126000</v>
          </cell>
        </row>
        <row r="343">
          <cell r="A343">
            <v>611</v>
          </cell>
          <cell r="B343" t="str">
            <v xml:space="preserve">     ค่าโฆษณาและประชาสัมพันธ์</v>
          </cell>
          <cell r="C343">
            <v>0</v>
          </cell>
        </row>
        <row r="344">
          <cell r="A344">
            <v>6111001</v>
          </cell>
          <cell r="B344" t="str">
            <v xml:space="preserve">          ค่าโฆษณา</v>
          </cell>
          <cell r="C344">
            <v>0</v>
          </cell>
        </row>
        <row r="345">
          <cell r="A345">
            <v>6111002</v>
          </cell>
          <cell r="B345" t="str">
            <v xml:space="preserve">          ค่าประชาสัมพันธ์</v>
          </cell>
          <cell r="C345">
            <v>0</v>
          </cell>
        </row>
        <row r="346">
          <cell r="A346">
            <v>6111003</v>
          </cell>
          <cell r="B346" t="str">
            <v xml:space="preserve">          ค่าภาษีป้าย</v>
          </cell>
          <cell r="C346">
            <v>0</v>
          </cell>
        </row>
        <row r="347">
          <cell r="A347">
            <v>612</v>
          </cell>
          <cell r="B347" t="str">
            <v xml:space="preserve">     ค่าจ้างเหมาอ่านมาตรและเก็บเงิน</v>
          </cell>
          <cell r="C347">
            <v>28126000</v>
          </cell>
        </row>
        <row r="348">
          <cell r="A348">
            <v>6121001</v>
          </cell>
          <cell r="B348" t="str">
            <v xml:space="preserve">          ค่าจ้างเหมาเก็บเงิน</v>
          </cell>
          <cell r="C348">
            <v>0</v>
          </cell>
        </row>
        <row r="349">
          <cell r="A349">
            <v>6121002</v>
          </cell>
          <cell r="B349" t="str">
            <v xml:space="preserve">          ค่าจ้างเหมาอ่านมาตร</v>
          </cell>
          <cell r="C349">
            <v>28126000</v>
          </cell>
        </row>
        <row r="350">
          <cell r="A350">
            <v>62</v>
          </cell>
          <cell r="B350" t="str">
            <v xml:space="preserve">   ค่าใช้จ่ายในการบริหาร</v>
          </cell>
          <cell r="C350">
            <v>259016486.51993582</v>
          </cell>
        </row>
        <row r="351">
          <cell r="A351">
            <v>621</v>
          </cell>
          <cell r="B351" t="str">
            <v xml:space="preserve">     ค่าใช้จ่ายเกี่ยวกับพนักงาน</v>
          </cell>
          <cell r="C351">
            <v>207338000.05954641</v>
          </cell>
        </row>
        <row r="352">
          <cell r="A352">
            <v>6211</v>
          </cell>
          <cell r="B352" t="str">
            <v xml:space="preserve">       เงินเดือนและค่าตอบแทนอื่น ที่จ่ายให้พนักงาน</v>
          </cell>
          <cell r="C352">
            <v>159054000.05954641</v>
          </cell>
        </row>
        <row r="353">
          <cell r="A353">
            <v>6211001</v>
          </cell>
          <cell r="B353" t="str">
            <v xml:space="preserve">          เงินเดือน</v>
          </cell>
          <cell r="C353">
            <v>148999999.99933106</v>
          </cell>
        </row>
        <row r="354">
          <cell r="A354">
            <v>6211002</v>
          </cell>
          <cell r="B354" t="str">
            <v xml:space="preserve">          โบนัส</v>
          </cell>
          <cell r="C354">
            <v>0</v>
          </cell>
        </row>
        <row r="355">
          <cell r="A355">
            <v>6211003</v>
          </cell>
          <cell r="B355" t="str">
            <v xml:space="preserve">          ค่าล่วงเวลา</v>
          </cell>
          <cell r="C355">
            <v>1410000</v>
          </cell>
        </row>
        <row r="356">
          <cell r="A356">
            <v>6211004</v>
          </cell>
          <cell r="B356" t="str">
            <v xml:space="preserve">          ค่าจ้างชั่วคราว</v>
          </cell>
          <cell r="C356">
            <v>0</v>
          </cell>
        </row>
        <row r="357">
          <cell r="A357">
            <v>6211005</v>
          </cell>
          <cell r="B357" t="str">
            <v xml:space="preserve">          ค่าจ้างชั่วคราว - รายเดือน</v>
          </cell>
          <cell r="C357">
            <v>8644000.060215354</v>
          </cell>
        </row>
        <row r="358">
          <cell r="A358">
            <v>6211006</v>
          </cell>
          <cell r="B358" t="str">
            <v xml:space="preserve">          ค่าจ้างชั่วคราว - รายวัน</v>
          </cell>
          <cell r="C358">
            <v>0</v>
          </cell>
        </row>
        <row r="359">
          <cell r="A359">
            <v>6211007</v>
          </cell>
          <cell r="B359" t="str">
            <v xml:space="preserve">          เงินชดเชยสาเหตุออกจากงาน</v>
          </cell>
          <cell r="C359">
            <v>0</v>
          </cell>
        </row>
        <row r="360">
          <cell r="A360">
            <v>6211008</v>
          </cell>
          <cell r="B360" t="str">
            <v xml:space="preserve">          ค่าตอบแทนอื่นที่จ่ายให้พนักงาน</v>
          </cell>
          <cell r="C360">
            <v>0</v>
          </cell>
        </row>
        <row r="361">
          <cell r="A361">
            <v>6212</v>
          </cell>
          <cell r="B361" t="str">
            <v xml:space="preserve">       ค่าสวัสดิการพนักงาน</v>
          </cell>
          <cell r="C361">
            <v>48284000</v>
          </cell>
        </row>
        <row r="362">
          <cell r="A362">
            <v>6212001</v>
          </cell>
          <cell r="B362" t="str">
            <v xml:space="preserve">          ค่าฝึกอบรม</v>
          </cell>
          <cell r="C362">
            <v>0</v>
          </cell>
        </row>
        <row r="363">
          <cell r="A363">
            <v>6212002</v>
          </cell>
          <cell r="B363" t="str">
            <v xml:space="preserve">          ค่ารักษาพยาบาล</v>
          </cell>
          <cell r="C363">
            <v>9910000</v>
          </cell>
        </row>
        <row r="364">
          <cell r="A364">
            <v>6212003</v>
          </cell>
          <cell r="B364" t="str">
            <v xml:space="preserve">          ค่าเบี้ยประกันภัยพนักงาน</v>
          </cell>
          <cell r="C364">
            <v>0</v>
          </cell>
        </row>
        <row r="365">
          <cell r="A365">
            <v>6212004</v>
          </cell>
          <cell r="B365" t="str">
            <v xml:space="preserve">          เงินทดแทน</v>
          </cell>
          <cell r="C365">
            <v>500000</v>
          </cell>
        </row>
        <row r="366">
          <cell r="A366">
            <v>6212005</v>
          </cell>
          <cell r="B366" t="str">
            <v xml:space="preserve">          เงินช่วยเหลือ</v>
          </cell>
          <cell r="C366">
            <v>4490000</v>
          </cell>
        </row>
        <row r="367">
          <cell r="A367">
            <v>6212006</v>
          </cell>
          <cell r="B367" t="str">
            <v xml:space="preserve">          เงินสมทบกองทุนสำรองเลี้ยงชีพ</v>
          </cell>
          <cell r="C367">
            <v>19931882</v>
          </cell>
        </row>
        <row r="368">
          <cell r="A368">
            <v>6212007</v>
          </cell>
          <cell r="B368" t="str">
            <v xml:space="preserve">          เงินสมทบกองทุนสงเคราะห์</v>
          </cell>
          <cell r="C368">
            <v>0</v>
          </cell>
        </row>
        <row r="369">
          <cell r="A369">
            <v>6212008</v>
          </cell>
          <cell r="B369" t="str">
            <v xml:space="preserve">          ค่าสวัสดิการอื่นๆ</v>
          </cell>
          <cell r="C369">
            <v>13452118</v>
          </cell>
        </row>
        <row r="370">
          <cell r="A370">
            <v>6212009</v>
          </cell>
          <cell r="B370" t="str">
            <v xml:space="preserve">          ต้นทุนบริการ - ผลประโยชน์พนักงานระยะยาว</v>
          </cell>
          <cell r="C370">
            <v>0</v>
          </cell>
        </row>
        <row r="371">
          <cell r="A371">
            <v>6212010</v>
          </cell>
          <cell r="B371" t="str">
            <v xml:space="preserve">          ต้นทุนดอกเบี้ย - ผลประโยชน์พนักงานระยะยาว</v>
          </cell>
          <cell r="C371">
            <v>0</v>
          </cell>
        </row>
        <row r="372">
          <cell r="A372">
            <v>622</v>
          </cell>
          <cell r="B372" t="str">
            <v xml:space="preserve">     ค่าใช้จ่ายในการเดินทาง</v>
          </cell>
          <cell r="C372">
            <v>6150989.4603894176</v>
          </cell>
        </row>
        <row r="373">
          <cell r="A373">
            <v>6221001</v>
          </cell>
          <cell r="B373" t="str">
            <v xml:space="preserve">          ค่าใช้จ่ายในการเดินทาง - ต่างประเทศ</v>
          </cell>
          <cell r="C373">
            <v>0</v>
          </cell>
        </row>
        <row r="374">
          <cell r="A374">
            <v>6221002</v>
          </cell>
          <cell r="B374" t="str">
            <v xml:space="preserve">          ค่าใช้จ่ายในการเดินทาง - ในประเทศ</v>
          </cell>
          <cell r="C374">
            <v>6150989.4603894176</v>
          </cell>
        </row>
        <row r="375">
          <cell r="A375">
            <v>623</v>
          </cell>
          <cell r="B375" t="str">
            <v xml:space="preserve">     ค่าใช้จ่ายเกี่ยวกับที่ดินและอาคาร</v>
          </cell>
          <cell r="C375">
            <v>5061011</v>
          </cell>
        </row>
        <row r="376">
          <cell r="A376">
            <v>6231</v>
          </cell>
          <cell r="B376" t="str">
            <v xml:space="preserve">       ค่าใช้จ่ายเกี่ยวกับที่ดิน</v>
          </cell>
          <cell r="C376">
            <v>3579011</v>
          </cell>
        </row>
        <row r="377">
          <cell r="A377">
            <v>6231001</v>
          </cell>
          <cell r="B377" t="str">
            <v xml:space="preserve">          ค่าเช่าที่ดิน</v>
          </cell>
          <cell r="C377">
            <v>2468136</v>
          </cell>
        </row>
        <row r="378">
          <cell r="A378">
            <v>6231002</v>
          </cell>
          <cell r="B378" t="str">
            <v xml:space="preserve">          ค่าภาษีโรงเรือนและที่ดิน</v>
          </cell>
          <cell r="C378">
            <v>1110875</v>
          </cell>
        </row>
        <row r="379">
          <cell r="A379">
            <v>6232</v>
          </cell>
          <cell r="B379" t="str">
            <v xml:space="preserve">       ค่าใช้จ่ายเกี่ยวกับอาคารและครุภัณฑ์</v>
          </cell>
          <cell r="C379">
            <v>1482000</v>
          </cell>
        </row>
        <row r="380">
          <cell r="A380">
            <v>6232001</v>
          </cell>
          <cell r="B380" t="str">
            <v xml:space="preserve">          ค่าเช่าอาคาร สำนักงาน</v>
          </cell>
          <cell r="C380">
            <v>0</v>
          </cell>
        </row>
        <row r="381">
          <cell r="A381">
            <v>6232002</v>
          </cell>
          <cell r="B381" t="str">
            <v xml:space="preserve">          ค่าเช่าครุภัณฑ์ สำนักงาน</v>
          </cell>
          <cell r="C381">
            <v>0</v>
          </cell>
        </row>
        <row r="382">
          <cell r="A382">
            <v>6232003</v>
          </cell>
          <cell r="B382" t="str">
            <v xml:space="preserve">          ค่าซ่อมแซมอาคาร สำนักงาน</v>
          </cell>
          <cell r="C382">
            <v>740000</v>
          </cell>
        </row>
        <row r="383">
          <cell r="A383">
            <v>6232004</v>
          </cell>
          <cell r="B383" t="str">
            <v xml:space="preserve">          ค่าซ่อมแซม ครุภัณฑ์</v>
          </cell>
          <cell r="C383">
            <v>494000</v>
          </cell>
        </row>
        <row r="384">
          <cell r="A384">
            <v>6232005</v>
          </cell>
          <cell r="B384" t="str">
            <v xml:space="preserve">          ค่าซ่อมแซมเครื่องคอมพิวเตอร์</v>
          </cell>
          <cell r="C384">
            <v>248000</v>
          </cell>
        </row>
        <row r="385">
          <cell r="A385">
            <v>624</v>
          </cell>
          <cell r="B385" t="str">
            <v xml:space="preserve">     ค่าใช้จ่ายสำนักงาน</v>
          </cell>
          <cell r="C385">
            <v>23550999</v>
          </cell>
        </row>
        <row r="386">
          <cell r="A386">
            <v>6241</v>
          </cell>
          <cell r="B386" t="str">
            <v xml:space="preserve">       ค่าวัสดุสิ้นเปลืองในสำนักงาน</v>
          </cell>
          <cell r="C386">
            <v>4432999</v>
          </cell>
        </row>
        <row r="387">
          <cell r="A387">
            <v>6241001</v>
          </cell>
          <cell r="B387" t="str">
            <v xml:space="preserve">          ค่าเครื่องเขียนแบบพิมพ์</v>
          </cell>
          <cell r="C387">
            <v>2374999</v>
          </cell>
        </row>
        <row r="388">
          <cell r="A388">
            <v>6241002</v>
          </cell>
          <cell r="B388" t="str">
            <v xml:space="preserve">          ค่าถ่ายเอกสารและพิมพ์เขียว</v>
          </cell>
          <cell r="C388">
            <v>983000</v>
          </cell>
        </row>
        <row r="389">
          <cell r="A389">
            <v>6241003</v>
          </cell>
          <cell r="B389" t="str">
            <v xml:space="preserve">          ค่าวัสดุสิ้นเปลืองทั่วไป</v>
          </cell>
          <cell r="C389">
            <v>1075000</v>
          </cell>
        </row>
        <row r="390">
          <cell r="A390">
            <v>6242</v>
          </cell>
          <cell r="B390" t="str">
            <v xml:space="preserve">       ค่าจ้างหน่วยงาน/บุคคลภายนอก</v>
          </cell>
          <cell r="C390">
            <v>19118000</v>
          </cell>
        </row>
        <row r="391">
          <cell r="A391">
            <v>6242001</v>
          </cell>
          <cell r="B391" t="str">
            <v xml:space="preserve">          ค่าจ้างพนักงานรักษาความปลอดภัย</v>
          </cell>
          <cell r="C391">
            <v>2450000</v>
          </cell>
        </row>
        <row r="392">
          <cell r="A392">
            <v>6242002</v>
          </cell>
          <cell r="B392" t="str">
            <v xml:space="preserve">          ค่าจ้างพนักงานทำความสะอาด</v>
          </cell>
          <cell r="C392">
            <v>3624000</v>
          </cell>
        </row>
        <row r="393">
          <cell r="A393">
            <v>6242003</v>
          </cell>
          <cell r="B393" t="str">
            <v xml:space="preserve">          ค่าจ้างหน่วยงานภายนอกดูแลสำนักงาน อื่นๆ</v>
          </cell>
          <cell r="C393">
            <v>13044000</v>
          </cell>
        </row>
        <row r="394">
          <cell r="A394">
            <v>6242004</v>
          </cell>
          <cell r="B394" t="str">
            <v xml:space="preserve">         ค่าจ้างหน่วยงานภายนอกดูแลระบบคอมพิวเตอร์</v>
          </cell>
          <cell r="C394">
            <v>0</v>
          </cell>
        </row>
        <row r="395">
          <cell r="A395">
            <v>625</v>
          </cell>
          <cell r="B395" t="str">
            <v xml:space="preserve">     ค่าใช้จ่ายสาธารณูปโภค</v>
          </cell>
          <cell r="C395">
            <v>6251287</v>
          </cell>
        </row>
        <row r="396">
          <cell r="A396">
            <v>6251</v>
          </cell>
          <cell r="B396" t="str">
            <v xml:space="preserve">       ค่าไฟฟ้าและน้ำประปา</v>
          </cell>
          <cell r="C396">
            <v>4279285</v>
          </cell>
        </row>
        <row r="397">
          <cell r="A397">
            <v>6251001</v>
          </cell>
          <cell r="B397" t="str">
            <v xml:space="preserve">          ค่าไฟฟ้า - สำนักงาน</v>
          </cell>
          <cell r="C397">
            <v>4279285</v>
          </cell>
        </row>
        <row r="398">
          <cell r="A398">
            <v>6251002</v>
          </cell>
          <cell r="B398" t="str">
            <v xml:space="preserve">          ค่าน้ำประปา</v>
          </cell>
          <cell r="C398">
            <v>0</v>
          </cell>
        </row>
        <row r="399">
          <cell r="A399">
            <v>6251003</v>
          </cell>
          <cell r="B399" t="str">
            <v xml:space="preserve">          ค่าติดตั้งไฟฟ้า - สำนักงาน</v>
          </cell>
          <cell r="C399">
            <v>0</v>
          </cell>
        </row>
        <row r="400">
          <cell r="A400">
            <v>6252</v>
          </cell>
          <cell r="B400" t="str">
            <v xml:space="preserve">       ค่าโทรศัพท์ / โทรสาร</v>
          </cell>
          <cell r="C400">
            <v>1003372</v>
          </cell>
        </row>
        <row r="401">
          <cell r="A401">
            <v>6252001</v>
          </cell>
          <cell r="B401" t="str">
            <v xml:space="preserve">          ค่าโทรศัพท์ / โทรสาร - ต่างประเทศ</v>
          </cell>
          <cell r="C401">
            <v>0</v>
          </cell>
        </row>
        <row r="402">
          <cell r="A402">
            <v>6252002</v>
          </cell>
          <cell r="B402" t="str">
            <v xml:space="preserve">          ค่าโทรศัพท์ / โทรสาร - ในประเทศ</v>
          </cell>
          <cell r="C402">
            <v>1003372</v>
          </cell>
        </row>
        <row r="403">
          <cell r="A403">
            <v>6253</v>
          </cell>
          <cell r="B403" t="str">
            <v xml:space="preserve">       ค่าไปรษณียากรและอื่นๆ</v>
          </cell>
          <cell r="C403">
            <v>968630</v>
          </cell>
        </row>
        <row r="404">
          <cell r="A404">
            <v>6253001</v>
          </cell>
          <cell r="B404" t="str">
            <v xml:space="preserve">          ค่าไปรษณียากรและโทรเลข</v>
          </cell>
          <cell r="C404">
            <v>910000</v>
          </cell>
        </row>
        <row r="405">
          <cell r="A405">
            <v>6253002</v>
          </cell>
          <cell r="B405" t="str">
            <v xml:space="preserve">          ค่าการสื่อสารอื่นๆ</v>
          </cell>
          <cell r="C405">
            <v>58630</v>
          </cell>
        </row>
        <row r="406">
          <cell r="A406">
            <v>626</v>
          </cell>
          <cell r="B406" t="str">
            <v xml:space="preserve">     ค่าใช้จ่ายยานพาหนะ</v>
          </cell>
          <cell r="C406">
            <v>7156000</v>
          </cell>
        </row>
        <row r="407">
          <cell r="A407">
            <v>6261001</v>
          </cell>
          <cell r="B407" t="str">
            <v xml:space="preserve">          ค่าน้ำมัน</v>
          </cell>
          <cell r="C407">
            <v>5060000</v>
          </cell>
        </row>
        <row r="408">
          <cell r="A408">
            <v>6261002</v>
          </cell>
          <cell r="B408" t="str">
            <v xml:space="preserve">          ค่าเบี้ยประกันภัย - ยานพาหนะ</v>
          </cell>
          <cell r="C408">
            <v>248000</v>
          </cell>
        </row>
        <row r="409">
          <cell r="A409">
            <v>6261003</v>
          </cell>
          <cell r="B409" t="str">
            <v xml:space="preserve">          ค่าซ่อมบำรุง - ยานพาหนะ</v>
          </cell>
          <cell r="C409">
            <v>1600000</v>
          </cell>
        </row>
        <row r="410">
          <cell r="A410">
            <v>6261004</v>
          </cell>
          <cell r="B410" t="str">
            <v xml:space="preserve">          ค่าเช่ารถยนต์</v>
          </cell>
          <cell r="C410">
            <v>0</v>
          </cell>
        </row>
        <row r="411">
          <cell r="A411">
            <v>6261005</v>
          </cell>
          <cell r="B411" t="str">
            <v xml:space="preserve">          ค่าธรรมเนียมและภาษี</v>
          </cell>
          <cell r="C411">
            <v>248000</v>
          </cell>
        </row>
        <row r="412">
          <cell r="A412">
            <v>627</v>
          </cell>
          <cell r="B412" t="str">
            <v xml:space="preserve">     ค่าใช้จ่ายดำเนินงานอื่นๆ</v>
          </cell>
          <cell r="C412">
            <v>3508200</v>
          </cell>
        </row>
        <row r="413">
          <cell r="A413">
            <v>6271</v>
          </cell>
          <cell r="B413" t="str">
            <v xml:space="preserve">       ค่าที่ปรึกษา</v>
          </cell>
          <cell r="C413">
            <v>0</v>
          </cell>
        </row>
        <row r="414">
          <cell r="A414">
            <v>6271001</v>
          </cell>
          <cell r="B414" t="str">
            <v xml:space="preserve">          ค่าที่ปรึกษา</v>
          </cell>
          <cell r="C414">
            <v>0</v>
          </cell>
        </row>
        <row r="415">
          <cell r="A415">
            <v>6271002</v>
          </cell>
          <cell r="B415" t="str">
            <v xml:space="preserve">          ค่าตอบแทน</v>
          </cell>
          <cell r="C415">
            <v>0</v>
          </cell>
        </row>
        <row r="416">
          <cell r="A416">
            <v>6271003</v>
          </cell>
          <cell r="B416" t="str">
            <v xml:space="preserve">          ค่าใช้จ่ายในการเดินทาง</v>
          </cell>
          <cell r="C416">
            <v>0</v>
          </cell>
        </row>
        <row r="417">
          <cell r="A417">
            <v>6271004</v>
          </cell>
          <cell r="B417" t="str">
            <v xml:space="preserve">          ค่าใช้จ่ายเกี่ยวกับรถยนต์</v>
          </cell>
          <cell r="C417">
            <v>0</v>
          </cell>
        </row>
        <row r="418">
          <cell r="A418">
            <v>6271005</v>
          </cell>
          <cell r="B418" t="str">
            <v xml:space="preserve">          ค่ารับรองเฉพาะ</v>
          </cell>
          <cell r="C418">
            <v>0</v>
          </cell>
        </row>
        <row r="419">
          <cell r="A419">
            <v>6271006</v>
          </cell>
          <cell r="B419" t="str">
            <v xml:space="preserve">          ค่าใช้จ่ายอื่นๆ เฉพาะ</v>
          </cell>
          <cell r="C419">
            <v>0</v>
          </cell>
        </row>
        <row r="420">
          <cell r="A420">
            <v>6272</v>
          </cell>
          <cell r="B420" t="str">
            <v xml:space="preserve">       ค่าใช้จ่ายในการสอบบัญชี</v>
          </cell>
          <cell r="C420">
            <v>0</v>
          </cell>
        </row>
        <row r="421">
          <cell r="A421">
            <v>6272001</v>
          </cell>
          <cell r="B421" t="str">
            <v xml:space="preserve">          ค่าสอบบัญชี</v>
          </cell>
          <cell r="C421">
            <v>0</v>
          </cell>
        </row>
        <row r="422">
          <cell r="A422">
            <v>6272002</v>
          </cell>
          <cell r="B422" t="str">
            <v xml:space="preserve">          ค่าใช้จ่ายในการเดินทางของผู้สอบบัญชี</v>
          </cell>
          <cell r="C422">
            <v>0</v>
          </cell>
        </row>
        <row r="423">
          <cell r="A423">
            <v>6272003</v>
          </cell>
          <cell r="B423" t="str">
            <v xml:space="preserve">          ค่าทำงานล่วงเวลาของผู้สอบบัญชี</v>
          </cell>
          <cell r="C423">
            <v>0</v>
          </cell>
        </row>
        <row r="424">
          <cell r="A424">
            <v>6272004</v>
          </cell>
          <cell r="B424" t="str">
            <v xml:space="preserve">          เงินสมนาคุณผู้สอบบัญชี</v>
          </cell>
          <cell r="C424">
            <v>0</v>
          </cell>
        </row>
        <row r="425">
          <cell r="A425">
            <v>6273</v>
          </cell>
          <cell r="B425" t="str">
            <v xml:space="preserve">       ค่ารับรอง / ค่าใช้จ่ายในการประชุม</v>
          </cell>
          <cell r="C425">
            <v>787200</v>
          </cell>
        </row>
        <row r="426">
          <cell r="A426">
            <v>6273001</v>
          </cell>
          <cell r="B426" t="str">
            <v xml:space="preserve">          ค่ารับรอง</v>
          </cell>
          <cell r="C426">
            <v>250000</v>
          </cell>
        </row>
        <row r="427">
          <cell r="A427">
            <v>6273002</v>
          </cell>
          <cell r="B427" t="str">
            <v xml:space="preserve">          ค่าใช้จ่ายในการประชุม</v>
          </cell>
          <cell r="C427">
            <v>350000</v>
          </cell>
        </row>
        <row r="428">
          <cell r="A428">
            <v>6273003</v>
          </cell>
          <cell r="B428" t="str">
            <v xml:space="preserve">          ค่ารับรองตำแหน่ง</v>
          </cell>
          <cell r="C428">
            <v>187200</v>
          </cell>
        </row>
        <row r="429">
          <cell r="A429">
            <v>6274</v>
          </cell>
          <cell r="B429" t="str">
            <v xml:space="preserve">       ค่าธรรมเนียมธนาคารและค่าธรรมเนียมอื่น</v>
          </cell>
          <cell r="C429">
            <v>1254000</v>
          </cell>
        </row>
        <row r="430">
          <cell r="A430">
            <v>6274001</v>
          </cell>
          <cell r="B430" t="str">
            <v xml:space="preserve">          ค่าธรรมเนียมธนาคาร</v>
          </cell>
          <cell r="C430">
            <v>1174000</v>
          </cell>
        </row>
        <row r="431">
          <cell r="A431">
            <v>6274002</v>
          </cell>
          <cell r="B431" t="str">
            <v xml:space="preserve">          ค่าธรรมเนียมอื่น</v>
          </cell>
          <cell r="C431">
            <v>80000</v>
          </cell>
        </row>
        <row r="432">
          <cell r="A432">
            <v>6274003</v>
          </cell>
          <cell r="B432" t="str">
            <v xml:space="preserve">          ค่าธรรมเนียมพันธบัตร</v>
          </cell>
          <cell r="C432">
            <v>0</v>
          </cell>
        </row>
        <row r="433">
          <cell r="A433">
            <v>6275</v>
          </cell>
          <cell r="B433" t="str">
            <v xml:space="preserve">       ค่าเบี้ยประชุมและโบนัสกรรมการ</v>
          </cell>
          <cell r="C433">
            <v>0</v>
          </cell>
        </row>
        <row r="434">
          <cell r="A434">
            <v>6275001</v>
          </cell>
          <cell r="B434" t="str">
            <v xml:space="preserve">          ค่าเบี้ยประชุมผู้บริหาร</v>
          </cell>
          <cell r="C434">
            <v>0</v>
          </cell>
        </row>
        <row r="435">
          <cell r="A435">
            <v>6275002</v>
          </cell>
          <cell r="B435" t="str">
            <v xml:space="preserve">          ค่าเบี้ยประชุมกรรมการ</v>
          </cell>
          <cell r="C435">
            <v>0</v>
          </cell>
        </row>
        <row r="436">
          <cell r="A436">
            <v>6275003</v>
          </cell>
          <cell r="B436" t="str">
            <v xml:space="preserve">          ค่าโบนัสกรรมการ</v>
          </cell>
          <cell r="C436">
            <v>0</v>
          </cell>
        </row>
        <row r="437">
          <cell r="A437">
            <v>6275004</v>
          </cell>
          <cell r="B437" t="str">
            <v xml:space="preserve">         ค่าตอบแทนกรรมการ</v>
          </cell>
          <cell r="C437">
            <v>0</v>
          </cell>
        </row>
        <row r="438">
          <cell r="A438">
            <v>6276</v>
          </cell>
          <cell r="B438" t="str">
            <v xml:space="preserve">       ค่าการกุศลและเงินบริจาค</v>
          </cell>
          <cell r="C438">
            <v>0</v>
          </cell>
        </row>
        <row r="439">
          <cell r="A439">
            <v>6276001</v>
          </cell>
          <cell r="B439" t="str">
            <v xml:space="preserve">          เงินบริจาคเพื่อสาธารณประโยชน์</v>
          </cell>
          <cell r="C439">
            <v>0</v>
          </cell>
        </row>
        <row r="440">
          <cell r="A440">
            <v>6276002</v>
          </cell>
          <cell r="B440" t="str">
            <v xml:space="preserve">          เงินบริจาคเพื่อการศึกษาและกีฬา</v>
          </cell>
          <cell r="C440">
            <v>0</v>
          </cell>
        </row>
        <row r="441">
          <cell r="A441">
            <v>6277</v>
          </cell>
          <cell r="B441" t="str">
            <v xml:space="preserve">       เงินสมนาคุณ</v>
          </cell>
          <cell r="C441">
            <v>30000</v>
          </cell>
        </row>
        <row r="442">
          <cell r="A442">
            <v>6277001</v>
          </cell>
          <cell r="B442" t="str">
            <v xml:space="preserve">          เงินสมนาคุณประปาดีเด่น</v>
          </cell>
          <cell r="C442">
            <v>0</v>
          </cell>
        </row>
        <row r="443">
          <cell r="A443">
            <v>6277002</v>
          </cell>
          <cell r="B443" t="str">
            <v xml:space="preserve">          เงินสมนาคุณบุคคลภายนอก</v>
          </cell>
          <cell r="C443">
            <v>30000</v>
          </cell>
        </row>
        <row r="444">
          <cell r="A444">
            <v>6278</v>
          </cell>
          <cell r="B444" t="str">
            <v xml:space="preserve">       ค่าใช้จ่ายในการวิจัยและพัฒนา</v>
          </cell>
          <cell r="C444">
            <v>0</v>
          </cell>
        </row>
        <row r="445">
          <cell r="A445">
            <v>6278001</v>
          </cell>
          <cell r="B445" t="str">
            <v xml:space="preserve">          ค่าใช้จ่ายในการวิจัยและพัฒนา</v>
          </cell>
          <cell r="C445">
            <v>0</v>
          </cell>
        </row>
        <row r="446">
          <cell r="A446">
            <v>6279</v>
          </cell>
          <cell r="B446" t="str">
            <v xml:space="preserve">       ค่าใช้จ่ายเบ็ดเตล็ด</v>
          </cell>
          <cell r="C446">
            <v>1437000</v>
          </cell>
        </row>
        <row r="447">
          <cell r="A447">
            <v>6279001</v>
          </cell>
          <cell r="B447" t="str">
            <v xml:space="preserve">          รายจ่ายต้องห้าม</v>
          </cell>
          <cell r="C447">
            <v>0</v>
          </cell>
        </row>
        <row r="448">
          <cell r="A448">
            <v>6279002</v>
          </cell>
          <cell r="B448" t="str">
            <v xml:space="preserve">          เงินค่าปรับจ่ายคืน</v>
          </cell>
          <cell r="C448">
            <v>0</v>
          </cell>
        </row>
        <row r="449">
          <cell r="A449">
            <v>6279003</v>
          </cell>
          <cell r="B449" t="str">
            <v xml:space="preserve">          หนี้สูญ</v>
          </cell>
          <cell r="C449">
            <v>0</v>
          </cell>
        </row>
        <row r="450">
          <cell r="A450">
            <v>6279004</v>
          </cell>
          <cell r="B450" t="str">
            <v xml:space="preserve">          หนี้สงสัยจะสูญ</v>
          </cell>
          <cell r="C450">
            <v>0</v>
          </cell>
        </row>
        <row r="451">
          <cell r="A451">
            <v>6279005</v>
          </cell>
          <cell r="B451" t="str">
            <v xml:space="preserve">          ปรับปรุงหนี้สงสัยจะสูญ</v>
          </cell>
          <cell r="C451">
            <v>0</v>
          </cell>
        </row>
        <row r="452">
          <cell r="A452">
            <v>6279006</v>
          </cell>
          <cell r="B452" t="str">
            <v xml:space="preserve">          ขาดทุนจากการจำหน่ายสินทรัพย์</v>
          </cell>
          <cell r="C452">
            <v>0</v>
          </cell>
        </row>
        <row r="453">
          <cell r="A453">
            <v>6279007</v>
          </cell>
          <cell r="B453" t="str">
            <v xml:space="preserve">          ปรับมูลค่าวัสดุคงเหลือ</v>
          </cell>
          <cell r="C453">
            <v>0</v>
          </cell>
        </row>
        <row r="454">
          <cell r="A454">
            <v>6279008</v>
          </cell>
          <cell r="B454" t="str">
            <v xml:space="preserve">          ค่าใช้จ่ายอื่นๆ</v>
          </cell>
          <cell r="C454">
            <v>800000</v>
          </cell>
        </row>
        <row r="455">
          <cell r="A455">
            <v>6279009</v>
          </cell>
          <cell r="B455" t="str">
            <v xml:space="preserve">          ขาดทุนจากการปรับราคาวัสดุ</v>
          </cell>
          <cell r="C455">
            <v>0</v>
          </cell>
        </row>
        <row r="456">
          <cell r="A456">
            <v>6279010</v>
          </cell>
          <cell r="B456" t="str">
            <v xml:space="preserve">          ส่วนต่างภาระบำเหน็จกับเงินกองทุนสงเคราะห์</v>
          </cell>
          <cell r="C456">
            <v>0</v>
          </cell>
        </row>
        <row r="457">
          <cell r="A457">
            <v>6279011</v>
          </cell>
          <cell r="B457" t="str">
            <v xml:space="preserve">          ต้นทุนจากการจำหน่ายวัสดุ</v>
          </cell>
          <cell r="C457">
            <v>0</v>
          </cell>
        </row>
        <row r="458">
          <cell r="A458">
            <v>6279012</v>
          </cell>
          <cell r="B458" t="str">
            <v xml:space="preserve">          ปรับมูลค่าเงินประกันการใช้น้ำ</v>
          </cell>
          <cell r="C458">
            <v>0</v>
          </cell>
        </row>
        <row r="459">
          <cell r="A459">
            <v>6279013</v>
          </cell>
          <cell r="B459" t="str">
            <v xml:space="preserve">          วัสดุถาวร</v>
          </cell>
          <cell r="C459">
            <v>637000</v>
          </cell>
        </row>
        <row r="460">
          <cell r="A460">
            <v>6279015</v>
          </cell>
          <cell r="B460" t="str">
            <v xml:space="preserve">          ขาดทุนจากสินทรัพย์ถาวรขาดรอสอบข้อเท็จจริง</v>
          </cell>
          <cell r="C460">
            <v>0</v>
          </cell>
        </row>
        <row r="461">
          <cell r="A461">
            <v>6279016</v>
          </cell>
          <cell r="B461" t="str">
            <v xml:space="preserve">           ขาดทุนจากวัสดุขาดรอสอบข้อเท็จจริง</v>
          </cell>
          <cell r="C461">
            <v>0</v>
          </cell>
        </row>
        <row r="462">
          <cell r="A462">
            <v>6279017</v>
          </cell>
          <cell r="B462" t="str">
            <v xml:space="preserve">           ค่าเสียหายจากเงินสดขาดบัญชี</v>
          </cell>
          <cell r="C462">
            <v>0</v>
          </cell>
        </row>
        <row r="463">
          <cell r="A463">
            <v>6279018</v>
          </cell>
          <cell r="B463" t="str">
            <v xml:space="preserve">           ขาดทุนจากการปรับมูบค่าและวัสดุล้าสมัย</v>
          </cell>
          <cell r="C463">
            <v>0</v>
          </cell>
        </row>
        <row r="464">
          <cell r="A464">
            <v>6279019</v>
          </cell>
          <cell r="B464" t="str">
            <v xml:space="preserve">           ขาดทุน(กำไร)จากประมาณการหนี้สิน</v>
          </cell>
          <cell r="C464">
            <v>0</v>
          </cell>
        </row>
        <row r="465">
          <cell r="A465">
            <v>628</v>
          </cell>
          <cell r="B465" t="str">
            <v xml:space="preserve">     ค่าเสื่อมราคาและค่าตัดจำหน่าย</v>
          </cell>
          <cell r="C465">
            <v>0</v>
          </cell>
        </row>
        <row r="466">
          <cell r="A466">
            <v>6281</v>
          </cell>
          <cell r="B466" t="str">
            <v xml:space="preserve">       ค่าเสื่อมราคา</v>
          </cell>
          <cell r="C466">
            <v>0</v>
          </cell>
        </row>
        <row r="467">
          <cell r="A467">
            <v>6281001</v>
          </cell>
          <cell r="B467" t="str">
            <v xml:space="preserve">          ค่าเสื่อมราคา - อาคารและสิ่งปลูกสร้าง</v>
          </cell>
          <cell r="C467">
            <v>0</v>
          </cell>
        </row>
        <row r="468">
          <cell r="A468">
            <v>6281002</v>
          </cell>
          <cell r="B468" t="str">
            <v xml:space="preserve">          ค่าเสื่อมราคา - ครุภัณฑ์</v>
          </cell>
          <cell r="C468">
            <v>0</v>
          </cell>
        </row>
        <row r="469">
          <cell r="A469">
            <v>6281003</v>
          </cell>
          <cell r="B469" t="str">
            <v xml:space="preserve">          ค่าเสื่อมราคา - สินทรัพย์ภายใต้สัญญาเช่าทางการเงิน</v>
          </cell>
          <cell r="C469">
            <v>0</v>
          </cell>
        </row>
        <row r="470">
          <cell r="A470">
            <v>6281004</v>
          </cell>
          <cell r="B470" t="str">
            <v xml:space="preserve">          ค่าเสื่อมราคา - อาคารและสิ่งก่อสร้างภายใต้สัญญาเช่าการเงิน</v>
          </cell>
          <cell r="C470">
            <v>0</v>
          </cell>
        </row>
        <row r="471">
          <cell r="A471">
            <v>6281005</v>
          </cell>
          <cell r="B471" t="str">
            <v xml:space="preserve">          ค่าเสื่อมราคา - ครุภัณฑ์ภายใต้สัญญาเช่าการเงิน</v>
          </cell>
          <cell r="C471">
            <v>0</v>
          </cell>
        </row>
        <row r="472">
          <cell r="A472">
            <v>6282</v>
          </cell>
          <cell r="B472" t="str">
            <v xml:space="preserve">       ค่าตัดจำหน่าย</v>
          </cell>
          <cell r="C472">
            <v>0</v>
          </cell>
        </row>
        <row r="473">
          <cell r="A473">
            <v>6282001</v>
          </cell>
          <cell r="B473" t="str">
            <v xml:space="preserve">          ค่าตัดจำหน่ายสิทธิการใช้ประโยชน์ในที่ราชพัสดุ</v>
          </cell>
          <cell r="C473">
            <v>0</v>
          </cell>
        </row>
        <row r="474">
          <cell r="A474">
            <v>6282002</v>
          </cell>
          <cell r="B474" t="str">
            <v xml:space="preserve">          ค่าตัดจำหน่ายสิทธิการใช้ทรัพย์สิน</v>
          </cell>
          <cell r="C474">
            <v>0</v>
          </cell>
        </row>
        <row r="475">
          <cell r="A475">
            <v>6282003</v>
          </cell>
          <cell r="B475" t="str">
            <v xml:space="preserve">          ค่าตัดจำหน่ายสินทรัพย์ไม่มีตัวตน</v>
          </cell>
          <cell r="C475">
            <v>0</v>
          </cell>
        </row>
        <row r="476">
          <cell r="A476">
            <v>6282004</v>
          </cell>
          <cell r="B476" t="str">
            <v xml:space="preserve">          ค่าตัดจำหน่าย - สินทรัพย์ไม่มีตัวตน ภายใต้สัญญาเช่าการเงิน</v>
          </cell>
          <cell r="C476">
            <v>0</v>
          </cell>
        </row>
        <row r="477">
          <cell r="A477">
            <v>6283000</v>
          </cell>
          <cell r="B477" t="str">
            <v xml:space="preserve">       ขาดทุนจากการด้อยค่า</v>
          </cell>
          <cell r="C477">
            <v>0</v>
          </cell>
        </row>
        <row r="478">
          <cell r="A478">
            <v>6283001</v>
          </cell>
          <cell r="B478" t="str">
            <v xml:space="preserve">          ขาดทุนจากการด้อยค่าของสินทรัพย์ถาวร</v>
          </cell>
          <cell r="C478">
            <v>0</v>
          </cell>
        </row>
        <row r="479">
          <cell r="A479">
            <v>6283002</v>
          </cell>
          <cell r="B479" t="str">
            <v xml:space="preserve">         ขาดทุนจากการด้อยค่าของสินทรัพย์ถาวร</v>
          </cell>
          <cell r="C479">
            <v>0</v>
          </cell>
        </row>
        <row r="480">
          <cell r="A480">
            <v>6284000</v>
          </cell>
          <cell r="B480" t="str">
            <v xml:space="preserve">      กำไรขาดทุนจากการประมาณการตามหลักคณิตศาสตร์ฯ</v>
          </cell>
          <cell r="C480">
            <v>0</v>
          </cell>
        </row>
        <row r="481">
          <cell r="A481">
            <v>6284001</v>
          </cell>
          <cell r="B481" t="str">
            <v xml:space="preserve">          กำไรขาดทุนจากการประมาณการตามหลักคณิตศาสตร์ฯ</v>
          </cell>
          <cell r="C481">
            <v>0</v>
          </cell>
        </row>
        <row r="482">
          <cell r="A482">
            <v>6285000</v>
          </cell>
          <cell r="B482" t="str">
            <v xml:space="preserve">      ค่าเสื่อมลดยอดสินทรัพย์ด้อยค่า</v>
          </cell>
          <cell r="C482">
            <v>0</v>
          </cell>
        </row>
        <row r="483">
          <cell r="A483">
            <v>6285003</v>
          </cell>
          <cell r="B483" t="str">
            <v xml:space="preserve">          ค่าเสื่อมลดยอดสินทรัพย์ด้อยค่า-อาคารสิ่งก่อสร้าง</v>
          </cell>
          <cell r="C483">
            <v>0</v>
          </cell>
        </row>
        <row r="484">
          <cell r="A484">
            <v>6285004</v>
          </cell>
          <cell r="B484" t="str">
            <v xml:space="preserve">          ค่าเสื่อมลดยอดสินทรัพย์ด้อยค่า-ครุภัณฑ์</v>
          </cell>
          <cell r="C484">
            <v>0</v>
          </cell>
        </row>
        <row r="485">
          <cell r="A485">
            <v>6286000</v>
          </cell>
          <cell r="B485" t="str">
            <v xml:space="preserve">     ค่าเสื่อมลดยอดสินทรัพย์ด้อยค่า-สิทธิการใช้ทรัพย์สิน</v>
          </cell>
          <cell r="C485">
            <v>0</v>
          </cell>
        </row>
        <row r="486">
          <cell r="A486">
            <v>6286004</v>
          </cell>
          <cell r="B486" t="str">
            <v xml:space="preserve">          ค่าเสื่อมลดยอดสินทรัพย์ด้อยค่า-สิทธิการใช้ทรัพย์สิน</v>
          </cell>
          <cell r="C486">
            <v>0</v>
          </cell>
        </row>
        <row r="487">
          <cell r="A487">
            <v>629</v>
          </cell>
          <cell r="B487" t="str">
            <v xml:space="preserve">     ค่าใช้จ่ายด้านการเงิน</v>
          </cell>
          <cell r="C487">
            <v>0</v>
          </cell>
        </row>
        <row r="488">
          <cell r="A488">
            <v>6291</v>
          </cell>
          <cell r="B488" t="str">
            <v xml:space="preserve">       ดอกเบี้ยจ่าย</v>
          </cell>
          <cell r="C488">
            <v>0</v>
          </cell>
        </row>
        <row r="489">
          <cell r="A489">
            <v>6291001</v>
          </cell>
          <cell r="B489" t="str">
            <v xml:space="preserve">          ดอกเบี้ยเงินกู้ JBIC</v>
          </cell>
          <cell r="C489">
            <v>0</v>
          </cell>
        </row>
        <row r="490">
          <cell r="A490">
            <v>6291002</v>
          </cell>
          <cell r="B490" t="str">
            <v xml:space="preserve">          ดอกเบี้ยเงินกู้ IBRD</v>
          </cell>
          <cell r="C490">
            <v>0</v>
          </cell>
        </row>
        <row r="491">
          <cell r="A491">
            <v>6291003</v>
          </cell>
          <cell r="B491" t="str">
            <v xml:space="preserve">          ดอกเบี้ยเงินกู้ ธนาคารกรุงไทย</v>
          </cell>
          <cell r="C491">
            <v>0</v>
          </cell>
        </row>
        <row r="492">
          <cell r="A492">
            <v>6291004</v>
          </cell>
          <cell r="B492" t="str">
            <v xml:space="preserve">          ดอกเบี้ยเงินกู้ USAID</v>
          </cell>
          <cell r="C492">
            <v>0</v>
          </cell>
        </row>
        <row r="493">
          <cell r="A493">
            <v>6291005</v>
          </cell>
          <cell r="B493" t="str">
            <v xml:space="preserve">          ดอกเบี้ยเงินกู้ KFW</v>
          </cell>
          <cell r="C493">
            <v>0</v>
          </cell>
        </row>
        <row r="494">
          <cell r="A494">
            <v>6291006</v>
          </cell>
          <cell r="B494" t="str">
            <v xml:space="preserve">          ดอกเบี้ยเงินกู้ ธนาคารออมสิน</v>
          </cell>
          <cell r="C494">
            <v>0</v>
          </cell>
        </row>
        <row r="495">
          <cell r="A495">
            <v>6291007</v>
          </cell>
          <cell r="B495" t="str">
            <v xml:space="preserve">          ดอกเบี้ยพันธบัตรการประปาส่วนภูมิภาค</v>
          </cell>
          <cell r="C495">
            <v>0</v>
          </cell>
        </row>
        <row r="496">
          <cell r="A496">
            <v>6291008</v>
          </cell>
          <cell r="B496" t="str">
            <v xml:space="preserve">          ดอกเบี้ยเงินกู้ อื่นๆ</v>
          </cell>
          <cell r="C496">
            <v>0</v>
          </cell>
        </row>
        <row r="497">
          <cell r="A497">
            <v>6291009</v>
          </cell>
          <cell r="B497" t="str">
            <v xml:space="preserve">          ดอกเบี้ยจากการประมาณการหนี้สิน</v>
          </cell>
          <cell r="C497">
            <v>0</v>
          </cell>
        </row>
        <row r="498">
          <cell r="A498">
            <v>6291010</v>
          </cell>
          <cell r="B498" t="str">
            <v xml:space="preserve">         ดอกเบี้ยจ่ายตามสัญญาเช่าการเงิน</v>
          </cell>
          <cell r="C498">
            <v>0</v>
          </cell>
        </row>
        <row r="499">
          <cell r="A499">
            <v>6292</v>
          </cell>
          <cell r="B499" t="str">
            <v xml:space="preserve">       กำไร/ขาดทุนจากอัตราแลกเปลี่ยน</v>
          </cell>
          <cell r="C499">
            <v>0</v>
          </cell>
        </row>
        <row r="500">
          <cell r="A500">
            <v>6292001</v>
          </cell>
          <cell r="B500" t="str">
            <v xml:space="preserve">          กำไร/ขาดทุนจากอัตราแลกเปลี่ยน - ที่เกิดจริง</v>
          </cell>
          <cell r="C500">
            <v>0</v>
          </cell>
        </row>
        <row r="501">
          <cell r="A501">
            <v>6292002</v>
          </cell>
          <cell r="B501" t="str">
            <v xml:space="preserve">          กำไร/ขาดทุนจากอัตราแลกเปลี่ยน - ที่ยังไม่เกิดจริง</v>
          </cell>
          <cell r="C501">
            <v>0</v>
          </cell>
        </row>
        <row r="502">
          <cell r="A502">
            <v>6293</v>
          </cell>
          <cell r="B502" t="str">
            <v xml:space="preserve">       ภาษีเงินได้นิติบุคคล</v>
          </cell>
          <cell r="C502">
            <v>0</v>
          </cell>
        </row>
        <row r="503">
          <cell r="A503">
            <v>6293001</v>
          </cell>
          <cell r="B503" t="str">
            <v xml:space="preserve">          ภาษีเงินได้นิติบุคคล</v>
          </cell>
          <cell r="C503">
            <v>0</v>
          </cell>
        </row>
        <row r="506">
          <cell r="A506" t="str">
            <v>หมายเหตุ.-  ยังไม่ได้รวมค่าเช่ารถยนต์   ในรายละเอียด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risConditions"/>
      <sheetName val="ActionOP5Clone"/>
      <sheetName val="ActionOP5"/>
      <sheetName val="TrisCriteria1"/>
      <sheetName val="TrisCriteria2"/>
      <sheetName val="TrisCriteria3"/>
      <sheetName val="TrisCriteria4"/>
      <sheetName val="TrisCriteria5"/>
      <sheetName val="TrisCriteria6"/>
      <sheetName val="TrisCriteria7"/>
      <sheetName val="TrisCriteria8"/>
      <sheetName val="GradeTable1"/>
      <sheetName val="GradeGen1"/>
      <sheetName val="GradeTable2"/>
      <sheetName val="GradeGen2"/>
      <sheetName val="GradeTable3"/>
      <sheetName val="GradeGen3"/>
      <sheetName val="GradeTable4"/>
      <sheetName val="GradeGen4"/>
      <sheetName val="GradeTable5"/>
      <sheetName val="GradeGen5"/>
      <sheetName val="GradeTable6"/>
      <sheetName val="GradeGen6"/>
      <sheetName val="GradeTable7"/>
      <sheetName val="GradeGen7"/>
      <sheetName val="GradeTable8"/>
      <sheetName val="GradeGen8"/>
      <sheetName val="MeterPrototype"/>
      <sheetName val="SimulationTemplate"/>
      <sheetName val="สุราษฎร์"/>
      <sheetName val="กาญจนดิษฐ์"/>
      <sheetName val="เกาะสมุย"/>
      <sheetName val="บ้านนาสาร"/>
      <sheetName val="Operation5"/>
      <sheetName val="ActionOP5a"/>
      <sheetName val="ActionProfile"/>
      <sheetName val="ActionProfile_3"/>
      <sheetName val="ActionProfile_Pivot"/>
      <sheetName val="ActionProfile_Pivot_Acc"/>
      <sheetName val="Gr_Acc"/>
      <sheetName val="Correlation"/>
      <sheetName val="Correlation_Count"/>
      <sheetName val="MeterBU050000"/>
      <sheetName val="BU0504"/>
      <sheetName val="MeterBU050400"/>
      <sheetName val="MeterBU050401"/>
      <sheetName val="MeterBU050402"/>
      <sheetName val="MeterBU050403"/>
      <sheetName val="MeterBU050404"/>
      <sheetName val="MeterBU050405"/>
      <sheetName val="MeterBU050406"/>
      <sheetName val="MeterBU050407"/>
      <sheetName val="MeterBU050408"/>
      <sheetName val="MeterBU050409"/>
      <sheetName val="MeterBU050410"/>
      <sheetName val="MeterBU050411"/>
      <sheetName val="MeterBU050412"/>
      <sheetName val="MeterBU050413"/>
      <sheetName val="MeterBU050414"/>
      <sheetName val="MeterBU050415"/>
      <sheetName val="MeterBU050416"/>
      <sheetName val="MeterBU050417"/>
      <sheetName val="MeterBU050418"/>
      <sheetName val="MeterBU050419"/>
      <sheetName val="MeterBU050420"/>
      <sheetName val="MeterBU050421"/>
      <sheetName val="MeterBU050422"/>
      <sheetName val="MeterBU0505"/>
      <sheetName val="MeterBU050500"/>
      <sheetName val="MeterBU050501"/>
      <sheetName val="MeterBU050502"/>
      <sheetName val="MeterBU050503"/>
      <sheetName val="MeterBU050504"/>
      <sheetName val="MeterBU050505"/>
      <sheetName val="MeterBU050506"/>
      <sheetName val="MeterBU050507"/>
      <sheetName val="MeterBU050508"/>
      <sheetName val="MeterBU050509"/>
      <sheetName val="MeterBU050510"/>
      <sheetName val="MeterBU050511"/>
      <sheetName val="MeterBU050512"/>
      <sheetName val="MeterBU050513"/>
      <sheetName val="MeterBU050514"/>
      <sheetName val="MeterBU050515"/>
      <sheetName val="MeterBU050516"/>
      <sheetName val="MeterBU050517"/>
      <sheetName val="MeterBU050518"/>
      <sheetName val="MeterBU050519"/>
    </sheetNames>
    <sheetDataSet>
      <sheetData sheetId="0"/>
      <sheetData sheetId="1"/>
      <sheetData sheetId="2"/>
      <sheetData sheetId="3"/>
      <sheetData sheetId="4">
        <row r="238">
          <cell r="E238">
            <v>28104</v>
          </cell>
        </row>
      </sheetData>
      <sheetData sheetId="5">
        <row r="238">
          <cell r="E238">
            <v>138809040</v>
          </cell>
        </row>
      </sheetData>
      <sheetData sheetId="6">
        <row r="238">
          <cell r="E238">
            <v>102778253.824</v>
          </cell>
        </row>
      </sheetData>
      <sheetData sheetId="7">
        <row r="238">
          <cell r="E238">
            <v>48730267.427430391</v>
          </cell>
        </row>
      </sheetData>
      <sheetData sheetId="8">
        <row r="238">
          <cell r="E238">
            <v>25.957089088722174</v>
          </cell>
        </row>
      </sheetData>
      <sheetData sheetId="9">
        <row r="238">
          <cell r="E238">
            <v>2261232502.4813375</v>
          </cell>
        </row>
      </sheetData>
      <sheetData sheetId="10">
        <row r="238">
          <cell r="E238">
            <v>1094935182.5186627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C5">
            <v>658992997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9">
          <cell r="D9">
            <v>4799.6302537867386</v>
          </cell>
        </row>
        <row r="35">
          <cell r="B35" t="str">
            <v>สำนักงานประปาเขต 5 สงขลา</v>
          </cell>
        </row>
        <row r="36">
          <cell r="B36" t="str">
            <v>ป.สงขลา</v>
          </cell>
        </row>
        <row r="37">
          <cell r="B37" t="str">
            <v>ป.หาดใหญ่</v>
          </cell>
        </row>
        <row r="38">
          <cell r="B38" t="str">
            <v>ป.สะเดา</v>
          </cell>
        </row>
        <row r="39">
          <cell r="B39" t="str">
            <v>ป.นาทวี</v>
          </cell>
        </row>
        <row r="40">
          <cell r="B40" t="str">
            <v>ป.ระโนด</v>
          </cell>
        </row>
        <row r="41">
          <cell r="B41" t="str">
            <v>ป.พัทลุง</v>
          </cell>
        </row>
        <row r="42">
          <cell r="B42" t="str">
            <v>ป.เขาชัยสน</v>
          </cell>
        </row>
        <row r="43">
          <cell r="B43" t="str">
            <v>ป.ตรัง</v>
          </cell>
        </row>
        <row r="44">
          <cell r="B44" t="str">
            <v>ป.ห้วยยอด</v>
          </cell>
        </row>
        <row r="45">
          <cell r="B45" t="str">
            <v>ป.ย่านตาขาว</v>
          </cell>
        </row>
        <row r="46">
          <cell r="B46" t="str">
            <v>ป.สตูล</v>
          </cell>
        </row>
        <row r="47">
          <cell r="B47" t="str">
            <v>ป.ยะหา</v>
          </cell>
        </row>
        <row r="48">
          <cell r="B48" t="str">
            <v>ป.เบตง</v>
          </cell>
        </row>
        <row r="49">
          <cell r="B49" t="str">
            <v>ป.สายบุรี</v>
          </cell>
        </row>
        <row r="50">
          <cell r="B50" t="str">
            <v>ป.นราธิวาส</v>
          </cell>
        </row>
        <row r="51">
          <cell r="B51" t="str">
            <v>ป.รือเสาะ</v>
          </cell>
        </row>
        <row r="52">
          <cell r="B52" t="str">
            <v>ป.สุไหงโก-ลก</v>
          </cell>
        </row>
        <row r="53">
          <cell r="B53" t="str">
            <v>ป.ละงู</v>
          </cell>
        </row>
        <row r="54">
          <cell r="B54" t="str">
            <v>ป.กันตัง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_Menu"/>
      <sheetName val="R1"/>
      <sheetName val="R1-status"/>
      <sheetName val="R2"/>
      <sheetName val="R2-status"/>
      <sheetName val="R3"/>
      <sheetName val="R3-status"/>
      <sheetName val="R4"/>
      <sheetName val="R4-status"/>
      <sheetName val="R5"/>
      <sheetName val="R5-status"/>
      <sheetName val="R6"/>
      <sheetName val="R6-status"/>
      <sheetName val="R7"/>
      <sheetName val="R7-status"/>
      <sheetName val="R8"/>
      <sheetName val="R8-status"/>
      <sheetName val="R9"/>
      <sheetName val="R9-status"/>
      <sheetName val="R10"/>
      <sheetName val="R10-status"/>
      <sheetName val="100up-61"/>
      <sheetName val="เบิกจ่าย"/>
      <sheetName val="เบิกจ่าย (งวด)"/>
      <sheetName val="สรุปDetail (Q1-58)"/>
      <sheetName val="maindata"/>
      <sheetName val="Fixp"/>
      <sheetName val="สรุปข้อมูลโครงการ"/>
      <sheetName val="Tlate"/>
      <sheetName val="Rpt-late"/>
      <sheetName val="CLate"/>
      <sheetName val="P-โครงการรวม"/>
      <sheetName val="ยังไม่ทำสัญญาผูกพัน"/>
      <sheetName val="P-ยังไม่ทำสัญญา"/>
      <sheetName val="Tracking"/>
      <sheetName val="สูตร match"/>
      <sheetName val="datap"/>
      <sheetName val="แล้วเสร็จ"/>
      <sheetName val="Tracking-Project2558"/>
      <sheetName val="สรุปรายกิจกรรม - ความเสี่ยง"/>
      <sheetName val="สรุปโครงการระหว่างก่อสร้าง(ช้า)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รหัส Sap</v>
          </cell>
        </row>
        <row r="5">
          <cell r="A5" t="str">
            <v>1Z.53.1041.2.1.0.00.2</v>
          </cell>
          <cell r="B5">
            <v>2553</v>
          </cell>
          <cell r="C5" t="str">
            <v>งบลงทุนจัดทำแผนระยะยาว</v>
          </cell>
          <cell r="D5" t="str">
            <v>แม่น้ำบางปะกง-สระสี่เหลี่ยม (ป.พนัสนิคม)</v>
          </cell>
          <cell r="E5">
            <v>100</v>
          </cell>
          <cell r="F5">
            <v>70</v>
          </cell>
          <cell r="G5" t="str">
            <v xml:space="preserve"> - มีการคัดค้านการสูบน้ำดิบจากคลองชลประทาน (ท่าลาด)</v>
          </cell>
          <cell r="H5" t="str">
            <v xml:space="preserve"> - กปภ.ย้ายมาสูบน้ำดิบในสระพักน้ำดิบ กปภ.สาขาบ้างคล้า - ประสานงานกับชุมชนและหน่วยงานในพื้นที่</v>
          </cell>
          <cell r="I5" t="str">
            <v>ขยายเวลาจนถึงวันที่ กปภ.ส่งมอบพื้นที่ให้ผู้รับจ้าง</v>
          </cell>
          <cell r="J5">
            <v>100</v>
          </cell>
          <cell r="K5">
            <v>70</v>
          </cell>
          <cell r="L5" t="str">
            <v xml:space="preserve"> - มีการคัดค้านการสูบน้ำดิบจากคลองชลประทาน (ท่าลาด)</v>
          </cell>
          <cell r="M5" t="str">
            <v xml:space="preserve"> - กปภ.ย้ายมาสูบน้ำดิบในสระพักน้ำดิบ กปภ.สาขาบ้างคล้า - ประสานงานกับชุมชนและหน่วยงานในพื้นที่</v>
          </cell>
          <cell r="N5" t="str">
            <v>ขยายเวลาจนถึงวันที่ กปภ.ส่งมอบพื้นที่ให้ผู้รับจ้าง</v>
          </cell>
          <cell r="O5">
            <v>100</v>
          </cell>
          <cell r="P5">
            <v>70</v>
          </cell>
          <cell r="Q5" t="str">
            <v xml:space="preserve"> - มีการคัดค้านการสูบน้ำดิบจากคลองชลประทาน (ท่าลาด)</v>
          </cell>
          <cell r="R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S5">
            <v>0</v>
          </cell>
          <cell r="T5">
            <v>100</v>
          </cell>
          <cell r="U5">
            <v>70</v>
          </cell>
          <cell r="V5" t="str">
            <v xml:space="preserve"> - มีการคัดค้านการสูบน้ำดิบจากคลองชลประทาน (ท่าลาด)</v>
          </cell>
          <cell r="W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X5" t="str">
            <v xml:space="preserve"> - ขยายเวลาจนถึงวันที่ กปภ.ส่งมอบพื้นที่ให้ผู้รับจ้าง</v>
          </cell>
          <cell r="Y5">
            <v>100</v>
          </cell>
          <cell r="Z5">
            <v>70</v>
          </cell>
          <cell r="AA5" t="str">
            <v xml:space="preserve"> - มีการคัดค้านการสูบน้ำดิบจากคลองชลประทาน (ท่าลาด)</v>
          </cell>
          <cell r="AB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AC5" t="str">
            <v xml:space="preserve"> - ขยายเวลาจนถึงวันที่ กปภ.ส่งมอบพื้นที่ให้ผู้รับจ้าง</v>
          </cell>
          <cell r="AD5">
            <v>100</v>
          </cell>
          <cell r="AE5">
            <v>70</v>
          </cell>
          <cell r="AF5" t="str">
            <v xml:space="preserve"> - มีการคัดค้านการสูบน้ำดิบจากคลองชลประทาน (ท่าลาด)</v>
          </cell>
          <cell r="AG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AH5" t="str">
            <v xml:space="preserve"> - ขยายเวลาจนถึงวันที่ กปภ.ส่งมอบพื้นที่ให้ผู้รับจ้าง</v>
          </cell>
          <cell r="AI5">
            <v>100</v>
          </cell>
          <cell r="AJ5">
            <v>70</v>
          </cell>
          <cell r="AK5" t="str">
            <v xml:space="preserve"> - มีการคัดค้านการสูบน้ำดิบจากคลองชลประทาน (ท่าลาด)</v>
          </cell>
          <cell r="AL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AM5" t="str">
            <v xml:space="preserve"> - ขยายเวลาจนถึงวันที่ กปภ.ส่งมอบพื้นที่ให้ผู้รับจ้าง</v>
          </cell>
          <cell r="AN5">
            <v>100</v>
          </cell>
          <cell r="AO5">
            <v>70</v>
          </cell>
          <cell r="AP5" t="str">
            <v xml:space="preserve"> - มีการคัดค้านการสูบน้ำดิบจากคลองชลประทาน (ท่าลาด)</v>
          </cell>
          <cell r="AQ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AR5" t="str">
            <v xml:space="preserve"> - ขยายเวลาจนถึงวันที่ กปภ.ส่งมอบพื้นที่ให้ผู้รับจ้าง - กรณีผู้รับจ้างไม่ตอบรับราคาและดำเนินการก่อสร้าง ฝคส.จะมีหนังสือถึง ฝกม. เพื่อพิจารณาการทำสัญญาฯ ฝ่ายเดียว</v>
          </cell>
          <cell r="AS5">
            <v>100</v>
          </cell>
          <cell r="AT5">
            <v>70</v>
          </cell>
          <cell r="AU5" t="str">
            <v xml:space="preserve"> - มีการคัดค้านการสูบน้ำดิบจากคลองชลประทาน (ท่าลาด)</v>
          </cell>
          <cell r="AV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AW5" t="str">
            <v xml:space="preserve"> - ขยายเวลาจนถึงวันที่ กปภ.ส่งมอบพื้นที่ให้ผู้รับจ้าง - กรณีผู้รับจ้างไม่ตอบรับราคาและดำเนินการก่อสร้าง ฝคส.จะมีหนังสือถึง ฝกม. เพื่อพิจารณาการทำสัญญาฯ ฝ่ายเดียว</v>
          </cell>
          <cell r="AX5">
            <v>100</v>
          </cell>
          <cell r="AY5">
            <v>70</v>
          </cell>
          <cell r="AZ5" t="str">
            <v xml:space="preserve"> - มีการคัดค้านการสูบน้ำดิบจากคลองชลประทาน (ท่าลาด)</v>
          </cell>
          <cell r="BA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BB5" t="str">
            <v xml:space="preserve"> - ขยายเวลาจนถึงวันที่ กปภ.ส่งมอบพื้นที่ให้ผู้รับจ้าง - กรณีผู้รับจ้างไม่ตอบรับราคาและดำเนินการก่อสร้าง ฝคส.จะมีหนังสือถึง ฝกม. เพื่อพิจารณาการทำสัญญาฯ ฝ่ายเดียว</v>
          </cell>
          <cell r="BC5">
            <v>100</v>
          </cell>
          <cell r="BD5">
            <v>70</v>
          </cell>
          <cell r="BE5" t="str">
            <v xml:space="preserve"> - มีการคัดค้านการสูบน้ำดิบจากคลองชลประทาน (ท่าลาด)</v>
          </cell>
          <cell r="BF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BG5" t="str">
            <v xml:space="preserve"> - ขยายเวลาจนถึงวันที่ กปภ.ส่งมอบพื้นที่ให้ผู้รับจ้าง</v>
          </cell>
          <cell r="BH5">
            <v>100</v>
          </cell>
          <cell r="BI5">
            <v>70</v>
          </cell>
          <cell r="BJ5" t="str">
            <v xml:space="preserve"> - มีการคัดค้านการสูบน้ำดิบจากคลองชลประทาน (ท่าลาด)</v>
          </cell>
          <cell r="BK5" t="str">
            <v xml:space="preserve"> - กปภ.ย้ายมาสูบน้ำดิบในสระพักน้ำดิบ กปภ.สาขาบ้างคล้า - ประสานงานกับชุมชนและตกลงราคากับผู้รับจ้าง</v>
          </cell>
          <cell r="BL5" t="str">
            <v xml:space="preserve"> - ขยายเวลาจนถึงวันที่ กปภ.ส่งมอบพื้นที่ให้ผู้รับจ้าง</v>
          </cell>
          <cell r="BM5">
            <v>100</v>
          </cell>
          <cell r="BN5">
            <v>70</v>
          </cell>
          <cell r="BO5" t="str">
            <v xml:space="preserve"> - มีการคัดค้านการสูบน้ำดิบจากคลองชลประทาน (ท่าลาด)</v>
          </cell>
          <cell r="BP5" t="str">
            <v xml:space="preserve"> - เมื่อวันที่ 27 ต.ค.2558 คณะอนุกรรมการติดตามงานก่อสร้างและเจ้าหน้าที่กปภ.ได้ชี้แจงรายละเอียดของโครงการก่อสร้างให้ชาวบ้าน ซึ่งกปภ.สามารถดำเนินการก่อสร้างต่อไปได้ ซึ่งผู้รับจ้างจะเข้าดำเนินการก่อสร้างในวันที่ 15 พ.ย.58 คาดว่าจะใช้เวลาก่อสร้างประมาณ 6 เดือน</v>
          </cell>
        </row>
        <row r="6">
          <cell r="A6" t="str">
            <v>1Z.54.0848.1.1.1.00</v>
          </cell>
          <cell r="B6">
            <v>2554</v>
          </cell>
          <cell r="C6" t="str">
            <v>ก่อสร้างปรับปรุงขยาย</v>
          </cell>
          <cell r="D6" t="str">
            <v xml:space="preserve">กปภ.สาขาจันทบุรี </v>
          </cell>
          <cell r="E6">
            <v>62.63</v>
          </cell>
          <cell r="F6">
            <v>10.33</v>
          </cell>
          <cell r="G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H6" t="str">
            <v>ประสานงานกับผู้ว่าราชการจังหวัดจันทบุรี</v>
          </cell>
          <cell r="J6">
            <v>80.89</v>
          </cell>
          <cell r="K6">
            <v>10.94</v>
          </cell>
          <cell r="L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M6" t="str">
            <v>ประสานงานกับผู้ว่าราชการจังหวัดจันทบุรี</v>
          </cell>
          <cell r="O6">
            <v>83.76</v>
          </cell>
          <cell r="P6">
            <v>13.06</v>
          </cell>
          <cell r="Q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R6" t="str">
            <v>ประสานงานกับผู้ว่าราชการจังหวัดจันทบุรีและคณะกรรมการลุ่มน้ำแม่น้ำจันทบุรี</v>
          </cell>
          <cell r="S6">
            <v>0</v>
          </cell>
          <cell r="T6">
            <v>94.28</v>
          </cell>
          <cell r="U6">
            <v>13.71</v>
          </cell>
          <cell r="V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W6" t="str">
            <v>ประสานงานกับผู้ว่าราชการจังหวัดจันทบุรีและคณะกรรมการลุ่มน้ำแม่น้ำจันทบุรี</v>
          </cell>
          <cell r="X6">
            <v>0</v>
          </cell>
          <cell r="Y6">
            <v>97.58</v>
          </cell>
          <cell r="Z6">
            <v>14.28</v>
          </cell>
          <cell r="AA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AB6" t="str">
            <v>ประสานงานกับผู้ว่าราชการจังหวัดจันทบุรีและคณะกรรมการลุ่มน้ำแม่น้ำจันทบุรี</v>
          </cell>
          <cell r="AC6">
            <v>0</v>
          </cell>
          <cell r="AD6">
            <v>98.99</v>
          </cell>
          <cell r="AE6">
            <v>15.66</v>
          </cell>
          <cell r="AF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AG6" t="str">
            <v>ประสานงานกับผู้ว่าราชการจังหวัดจันทบุรีและคณะกรรมการลุ่มน้ำแม่น้ำจันทบุรี</v>
          </cell>
          <cell r="AH6">
            <v>0</v>
          </cell>
          <cell r="AI6">
            <v>99.57</v>
          </cell>
          <cell r="AJ6">
            <v>16.09</v>
          </cell>
          <cell r="AK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AL6" t="str">
            <v>อยู่ระหว่างฝ่ายแผนงานโครงการและฝ่ายทรัพยากรน้ำ ประสานงานกับกรมพัฒนาพลังงานทดแทนและอนุรักษ์พลังงาน เพื่อหาแหล่งน้ำสำรอง</v>
          </cell>
          <cell r="AM6">
            <v>0</v>
          </cell>
          <cell r="AN6">
            <v>99.99</v>
          </cell>
          <cell r="AO6">
            <v>17.87</v>
          </cell>
          <cell r="AP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AQ6" t="str">
            <v xml:space="preserve"> - อยู่ระหว่างฝ่ายแผนงานโครงการปรับแผนการก่อสร้าง โดยย้ายไปก่อสร้างในสถานที่เดิมที่ กปภ.มีอยู่</v>
          </cell>
          <cell r="AR6">
            <v>0</v>
          </cell>
          <cell r="AS6">
            <v>100</v>
          </cell>
          <cell r="AT6">
            <v>18.14</v>
          </cell>
          <cell r="AU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AV6" t="str">
            <v xml:space="preserve"> - อยู่ระหว่างฝ่ายแผนงานโครงการและฝ่ายทรัพยากรน้ำ ประสานงานกับกรมพัฒนาพลังงานทดแทนและอนุรักษ์พลังงาน เพื่อหาแหล่งน้ำสำรอง</v>
          </cell>
          <cell r="AW6">
            <v>0</v>
          </cell>
          <cell r="AX6">
            <v>100</v>
          </cell>
          <cell r="AY6">
            <v>20</v>
          </cell>
          <cell r="AZ6" t="str">
            <v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</v>
          </cell>
          <cell r="BA6" t="str">
            <v xml:space="preserve"> - อยู่ระหว่างฝ่ายแผนงานโครงการปรับแผนการก่อสร้าง โดยย้ายไปก่อสร้างในสถานที่เดิมที่ กปภ.มีอยู่</v>
          </cell>
          <cell r="BB6">
            <v>0</v>
          </cell>
          <cell r="BC6">
            <v>100</v>
          </cell>
          <cell r="BD6">
            <v>20.16</v>
          </cell>
          <cell r="BE6" t="str">
            <v xml:space="preserve"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  - มติคณะกรรมการลุ่มน้ำฯ ให้กปภ.ย้ายสถานีผลิตน้ำไปก่อสร้างในสถานที่เดิมที่ กปภ.มีอยู่ </v>
          </cell>
          <cell r="BF6" t="str">
            <v xml:space="preserve"> - อยู่ระหว่างดำเนินการสำรวจ/ออกแบบ คาดว่าจะแล้วเสร็จ วันที่ 15 ส.ค.58</v>
          </cell>
          <cell r="BG6" t="str">
            <v xml:space="preserve"> - ขอขยายระยะเวลาก่อสร้าง 470 วัน เพื่อส่งมอบพื้นที่ให้ผู้รับจ้าง</v>
          </cell>
          <cell r="BH6">
            <v>100</v>
          </cell>
          <cell r="BI6">
            <v>21.14</v>
          </cell>
          <cell r="BJ6" t="str">
            <v xml:space="preserve"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  - มติคณะกรรมการลุ่มน้ำฯ ให้กปภ.ย้ายสถานีผลิตน้ำไปก่อสร้างในสถานที่เดิมที่ กปภ.มีอยู่ </v>
          </cell>
          <cell r="BK6" t="str">
            <v xml:space="preserve"> - อยู่ระหว่างดำเนินการสำรวจ/ออกแบบ คาดว่าจะแล้วเสร็จ วันที่ 15 ส.ค.58</v>
          </cell>
          <cell r="BL6" t="str">
            <v xml:space="preserve"> - ขอขยายระยะเวลาก่อสร้าง 470 วัน เพื่อส่งมอบพื้นที่ให้ผู้รับจ้าง</v>
          </cell>
          <cell r="BM6">
            <v>100</v>
          </cell>
          <cell r="BN6">
            <v>21.33</v>
          </cell>
          <cell r="BO6" t="str">
            <v xml:space="preserve">คณะกรรมการลุ่มน้ำ ให้ยุติการก่อสร้าง เนื่องจากชาวบ้านคัดค้านการก่อสร้างสถานีผลิตน้ำในที่ดินบริเวณบ้านใน  - มติคณะกรรมการลุ่มน้ำฯ ให้กปภ.ย้ายสถานีผลิตน้ำไปก่อสร้างในสถานที่เดิมที่ กปภ.มีอยู่ </v>
          </cell>
          <cell r="BP6" t="str">
            <v xml:space="preserve"> - อยู่ระหว่างแก้ไขแบบและประมาณราคาของฝ่ายวิศวกรรมโดยย้ายมาก่อสร้างที่สถานีผลิตน้ำบ้านน้ำรัก</v>
          </cell>
        </row>
        <row r="7">
          <cell r="A7" t="str">
            <v>1Z.55.1074.1.1.3.00</v>
          </cell>
          <cell r="B7">
            <v>2555</v>
          </cell>
          <cell r="C7" t="str">
            <v>ก่อสร้างปรับปรุงแหล่งน้ำ</v>
          </cell>
          <cell r="D7" t="str">
            <v>งานก่อสร้างปรับปรุงแหล่งน้ำการประปาส่วนภูมิภาคสาขาฉะเชิงเทรา จังหวัดฉะเชิงเทรา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0.03</v>
          </cell>
          <cell r="K7">
            <v>0</v>
          </cell>
          <cell r="L7" t="str">
            <v xml:space="preserve"> - อยู่ระหว่างการเตรียมการก่อสร้าง</v>
          </cell>
          <cell r="M7">
            <v>0</v>
          </cell>
          <cell r="N7">
            <v>0</v>
          </cell>
          <cell r="O7">
            <v>4.95</v>
          </cell>
          <cell r="P7">
            <v>0</v>
          </cell>
          <cell r="Q7" t="str">
            <v xml:space="preserve"> - อยู่ระหว่างการเตรียมการก่อสร้างและรอการตอบอนุญาตจากหน่วยงานในพื้นที่</v>
          </cell>
          <cell r="R7">
            <v>0</v>
          </cell>
          <cell r="S7">
            <v>0</v>
          </cell>
          <cell r="T7">
            <v>3</v>
          </cell>
          <cell r="U7">
            <v>0.28000000000000003</v>
          </cell>
          <cell r="V7" t="str">
            <v xml:space="preserve"> - อยู่ระหว่างการเตรียมการก่อสร้างและรอการตอบอนุญาตจากหน่วยงานในพื้นที่ - ปรับแผนงานให้สอดคล้องกับงานจริง</v>
          </cell>
          <cell r="W7">
            <v>0</v>
          </cell>
          <cell r="X7">
            <v>0</v>
          </cell>
          <cell r="Y7">
            <v>4.5999999999999996</v>
          </cell>
          <cell r="Z7">
            <v>3.5</v>
          </cell>
          <cell r="AA7" t="str">
            <v xml:space="preserve"> - รอตอบอนุญาตจากกรมทางหลวงและกรมชลประทาน</v>
          </cell>
          <cell r="AB7" t="str">
            <v xml:space="preserve"> - ประสานกรมทางหลวงและกรมชลประทานเพื่อขออนุญาต</v>
          </cell>
          <cell r="AC7">
            <v>0</v>
          </cell>
          <cell r="AD7">
            <v>18</v>
          </cell>
          <cell r="AE7">
            <v>10.96</v>
          </cell>
          <cell r="AF7" t="str">
            <v xml:space="preserve"> - รอตอบอนุญาตจากกรมทางหลวงและกรมชลประทาน</v>
          </cell>
          <cell r="AG7" t="str">
            <v xml:space="preserve"> - ประสานกรมทางหลวงและกรมชลประทานเพื่อขออนุญาต</v>
          </cell>
          <cell r="AH7" t="str">
            <v xml:space="preserve"> - ผู้ควบคุมงานได้ติดตาม/ประสานอย่างต่อเนื่อง</v>
          </cell>
          <cell r="AI7">
            <v>40</v>
          </cell>
          <cell r="AJ7">
            <v>14.2</v>
          </cell>
          <cell r="AK7" t="str">
            <v>กรมชลประทานให้ กปภ.แก้ไขแบบปากรางรับน้ำและกรมทางหลวงยังไม่ตอบอนุญาต</v>
          </cell>
          <cell r="AL7" t="str">
            <v>อยู่ระหว่างแก้ไขแบบและประสานกรมทางหลวงเพื่อขออนุญาต</v>
          </cell>
          <cell r="AM7">
            <v>0</v>
          </cell>
          <cell r="AN7">
            <v>63</v>
          </cell>
          <cell r="AO7">
            <v>18.5</v>
          </cell>
          <cell r="AP7" t="str">
            <v xml:space="preserve"> - กรมทางหลวงตอบอนุญาตแล้ว แต่มีเงื่อนไขให้กปภ.ยกเลิกเสารับท่อ โดยให้เปลี่ยนเป็นวางท่อลอดคลองแทน - กรมชลประทานยังไม่ตอบอนุญาตให้ก่อสร้างปากรางชักน้ำดิบและให้กปภ.แก้ไขแบบ</v>
          </cell>
          <cell r="AQ7" t="str">
            <v xml:space="preserve"> - อยู่ระหว่างผู้ออกแบบจัดทำแบบแก้ไข</v>
          </cell>
          <cell r="AR7" t="str">
            <v xml:space="preserve"> - ผู้ออกแบบจัดทำราคาค่าก่อสร้าง เพิ่ม/ลด</v>
          </cell>
          <cell r="AS7">
            <v>80</v>
          </cell>
          <cell r="AT7">
            <v>24</v>
          </cell>
          <cell r="AU7" t="str">
            <v xml:space="preserve"> - กรมทางหลวงตอบอนุญาตแล้ว แต่มีเงื่อนไขให้กปภ.ยกเลิกเสารับท่อ โดยให้เปลี่ยนเป็นวางท่อลอดคลองแทน - กรมชลประทานยังไม่ตอบอนุญาตให้ก่อสร้างปากรางชักน้ำดิบและให้กปภ.แก้ไขแบบ</v>
          </cell>
          <cell r="AV7" t="str">
            <v xml:space="preserve"> - อยู่ระหว่างผู้ออกแบบจัดทำแบบแก้ไข</v>
          </cell>
          <cell r="AW7">
            <v>0</v>
          </cell>
          <cell r="AX7">
            <v>94</v>
          </cell>
          <cell r="AY7">
            <v>26</v>
          </cell>
          <cell r="AZ7" t="str">
            <v xml:space="preserve"> - กรมทางหลวงตอบอนุญาตแล้ว แต่มีเงื่อนไขให้กปภ.ยกเลิกเสารับท่อ โดยให้เปลี่ยนเป็นวางท่อลอดคลองแทน อยู่ระหว่างผู้ออกแบบจัดทำแบบแก้ไข - กรมชลประทานยังไม่ตอบอนุญาตให้ก่อสร้างปากรางชักน้ำดิบและให้กปภ.แก้ไขแบบ</v>
          </cell>
          <cell r="BA7" t="str">
            <v xml:space="preserve"> - อยู่ระหว่างกรมชลประทานพิจารณาตอบอนุญาต</v>
          </cell>
          <cell r="BB7">
            <v>0</v>
          </cell>
          <cell r="BC7">
            <v>100</v>
          </cell>
          <cell r="BD7">
            <v>33</v>
          </cell>
          <cell r="BE7" t="str">
            <v xml:space="preserve">  - กรมชลประทานยังไม่ตอบอนุญาตให้ก่อสร้างปากรางรับน้ำบริเวณสถานีผลิตน้ำศาลาแดง</v>
          </cell>
          <cell r="BF7" t="str">
            <v xml:space="preserve"> - อยู่ระหว่างกรมชลประทานพิจารณาตอบอนุญาต</v>
          </cell>
          <cell r="BG7" t="str">
            <v xml:space="preserve"> - ขออนุมัติขยายเวลาก่อสร้าง เนื่องจาก ส่งมอบพื้นที่ไม่ได้ จำนวน 105 วัน นับถัดจากวันสิ้นสุดสัญญา</v>
          </cell>
          <cell r="BH7">
            <v>50.5</v>
          </cell>
          <cell r="BI7">
            <v>37</v>
          </cell>
          <cell r="BJ7" t="str">
            <v xml:space="preserve">  - รอผลกรมชลประทานตอบอนุญาตเนื่องจากแก้ไขปากรางรับน้ำบริเวณสถานีผลิตน้ำศาลาแดง</v>
          </cell>
          <cell r="BK7" t="str">
            <v xml:space="preserve"> - อยู่ระหว่างรวบรวมเอกสารเสนอขออนุมัติแก้ไขเปลี่ยนแปลง</v>
          </cell>
          <cell r="BL7" t="str">
            <v xml:space="preserve"> - ปรับแผนงานก่อสร้าง เนื่องจากได้รับอนุมัติขยายเวลา 105 วัน </v>
          </cell>
          <cell r="BM7">
            <v>83</v>
          </cell>
          <cell r="BN7">
            <v>40</v>
          </cell>
          <cell r="BO7" t="str">
            <v xml:space="preserve">  - รอผลกรมชลประทานตอบอนุญาตเนื่องจากแก้ไขปากรางรับน้ำบริเวณสถานีผลิตน้ำศาลาแดง - แก้ไขเปลียนแปลงเสา คสล. รับท่อ ข้ามคลองเปลี่ยนเป็นการวางท่อลอดคลอง โดยวิธีดันท่อลอด หรือถ่วงทุ่น คสล. แทน</v>
          </cell>
          <cell r="BP7" t="str">
            <v xml:space="preserve"> - อยู่ระหว่างรวบรวมเอกสารเสนอขออนุมัติแก้ไขเปลี่ยนแปลง</v>
          </cell>
        </row>
        <row r="8">
          <cell r="A8" t="str">
            <v>1Z.56.1920.1.1.1.00.</v>
          </cell>
          <cell r="B8">
            <v>2556</v>
          </cell>
          <cell r="C8" t="str">
            <v>ก่อสร้างปรับปรุงขยาย</v>
          </cell>
          <cell r="D8" t="str">
            <v>กปภ.สาขาศรีราชา</v>
          </cell>
          <cell r="E8">
            <v>43.63</v>
          </cell>
          <cell r="F8">
            <v>44.5</v>
          </cell>
          <cell r="G8">
            <v>0</v>
          </cell>
          <cell r="H8">
            <v>0</v>
          </cell>
          <cell r="I8">
            <v>0</v>
          </cell>
          <cell r="J8">
            <v>57.13</v>
          </cell>
          <cell r="K8">
            <v>45</v>
          </cell>
          <cell r="L8" t="str">
            <v xml:space="preserve"> - บริเวณสถานีผลิตน้ำบางพระ 3 (ไม่สามารถตอกเสาเข็มโรงกรองน้ำได้ เนื่องจากถังตกตะกอนเกิดทรุดตัว - งานวางท่อ Line A และท่อภายในบริเวณ ( ฝวศ.จัดทำแบบแก้ไขและประมาณการแล้ว อยู่ระหว่างอนุมัติแก้ไข) - บริเวณสถานีผลิตน้ำบางพระ 2 (งานปรับปรุงโรงกรองน้ำขนาด 700 ลบ.ม./ชม. ผู้รับจ้างไม่สามารถดำเนินการได้ เนื่องจากแบบกับสภาพจริงแตกต่างกัน)</v>
          </cell>
          <cell r="M8">
            <v>0</v>
          </cell>
          <cell r="N8">
            <v>0</v>
          </cell>
          <cell r="O8">
            <v>72.430000000000007</v>
          </cell>
          <cell r="P8">
            <v>45.02</v>
          </cell>
          <cell r="Q8" t="str">
            <v xml:space="preserve"> - บริเวณสถานีผลิตน้ำบางพระ 3 (ไม่สามารถตอกเสาเข็มโรงกรองน้ำได้ เนื่องจากถังตกตะกอนเกิดทรุดตัว - งานวางท่อ Line A และท่อภายในบริเวณ ( ฝวศ.จัดทำแบบแก้ไขและประมาณการแล้ว อยู่ระหว่างอนุมัติแก้ไข) - บริเวณสถานีผลิตน้ำบางพระ 2 (งานปรับปรุงโรงกรองน้ำขนาด 700 ลบ.ม./ชม. ผู้รับจ้างไม่สามารถดำเนินการได้ เนื่องจากแบบกับสภาพจริงแตกต่างกัน)</v>
          </cell>
          <cell r="R8">
            <v>0</v>
          </cell>
          <cell r="S8">
            <v>0</v>
          </cell>
          <cell r="T8">
            <v>87.33</v>
          </cell>
          <cell r="U8">
            <v>45.2</v>
          </cell>
          <cell r="V8" t="str">
            <v xml:space="preserve"> - สถานีผลิตน้ำบางพระ 3 ไม่สามารถตอกเสาเข็มโรงกรองน้ำได้ เนื่องจากมีการทรุดตัวของชั้นดิน</v>
          </cell>
          <cell r="W8" t="str">
            <v xml:space="preserve"> - อยู่ระหว่าง ฝวศ.ออกแบบเสริมฐานรากอาคารเพิ่มเติม</v>
          </cell>
          <cell r="X8">
            <v>0</v>
          </cell>
          <cell r="Y8">
            <v>99.95</v>
          </cell>
          <cell r="Z8">
            <v>45.55</v>
          </cell>
          <cell r="AA8" t="str">
            <v xml:space="preserve"> - เปลี่ยนแปลงงานก่อสร้าง</v>
          </cell>
          <cell r="AB8" t="str">
            <v xml:space="preserve"> - อยู่ระหว่าง ฝ่ายกฎหมาย จัดทำสัญญาแก้ไข</v>
          </cell>
          <cell r="AC8" t="str">
            <v xml:space="preserve"> - ได้รับอนุมัติขยายเวลา 30 วัน นับถัดจากวันสิ้นสุดสัญญา เนื่องจากการแก้ไขเปลี่ยนแปลงงานก่อสร้าง</v>
          </cell>
          <cell r="AD8">
            <v>99.63</v>
          </cell>
          <cell r="AE8">
            <v>46</v>
          </cell>
          <cell r="AF8">
            <v>0</v>
          </cell>
          <cell r="AG8">
            <v>0</v>
          </cell>
          <cell r="AH8" t="str">
            <v xml:space="preserve"> - ได้รับอนุมัติขยายเวลา 30 วัน นับถัดจาก วันสิ้นสุดสัญญา เนื่องจากการแก้ไขเปลี่ยน แปลงงานก่อสร้าง  - ปรับแผนงานก่อสร้าง</v>
          </cell>
          <cell r="AI8">
            <v>50.45</v>
          </cell>
          <cell r="AJ8">
            <v>47.23</v>
          </cell>
          <cell r="AK8">
            <v>0</v>
          </cell>
          <cell r="AL8">
            <v>0</v>
          </cell>
          <cell r="AM8" t="str">
            <v>ปรับแผนงานก่อสร้างเนื่องจากได้รับอนุมัติขยายเวลา 330 วัน</v>
          </cell>
          <cell r="AN8">
            <v>51.91</v>
          </cell>
          <cell r="AO8">
            <v>47.85</v>
          </cell>
          <cell r="AP8" t="str">
            <v xml:space="preserve"> - แก้ไขงานรางระบายน้ำเขาไม้หน้า เปลี่ยนทิศทางการระบายน้ำ </v>
          </cell>
          <cell r="AQ8" t="str">
            <v xml:space="preserve"> - อยู่ระหว่างหารือกับผู้ออกแบบ</v>
          </cell>
          <cell r="AR8">
            <v>0</v>
          </cell>
          <cell r="AS8">
            <v>55.01</v>
          </cell>
          <cell r="AT8">
            <v>50.95</v>
          </cell>
          <cell r="AU8" t="str">
            <v xml:space="preserve"> 1. แก้ไขงานรางระบายน้ำเขาไม้หน้า เปลี่ยนทิศทางการระบายน้ำ  2. สถานีผลิตน้ำบางพระ 2 แบบท่อจ่ายขัดแย้งกับหน้างานจริง</v>
          </cell>
          <cell r="AV8" t="str">
            <v xml:space="preserve"> 1. อยู่ระหว่างหารือกับผู้ออกแบบ 2. อยู่ระหว่างการสำรวจออกแบบ</v>
          </cell>
          <cell r="AW8">
            <v>0</v>
          </cell>
          <cell r="AX8">
            <v>52.78</v>
          </cell>
          <cell r="AY8">
            <v>52.78</v>
          </cell>
          <cell r="AZ8" t="str">
            <v xml:space="preserve"> - แก้ไขงานรางระบายน้ำเขาไม้หน้า เปลี่ยนทิศทางการระบายน้ำ อยู่ระหว่างหารือกับผู้ออกแบบ - สถานีผลิตน้ำบางพระ 2 แบบท่อจ่ายขัดแย้งกับหน้างานจริง อยู่ระหว่างการสำรวจออกแบบ</v>
          </cell>
          <cell r="BA8" t="str">
            <v xml:space="preserve"> - ปรับแผนงานก่อสร้าง เนื่องจากได้รับอนุมัติขยายเวลา 330 วัน</v>
          </cell>
          <cell r="BB8">
            <v>0</v>
          </cell>
          <cell r="BC8">
            <v>57.28</v>
          </cell>
          <cell r="BD8">
            <v>57.33</v>
          </cell>
          <cell r="BE8">
            <v>0</v>
          </cell>
          <cell r="BF8">
            <v>0</v>
          </cell>
          <cell r="BG8">
            <v>0</v>
          </cell>
          <cell r="BH8">
            <v>62.48</v>
          </cell>
          <cell r="BI8">
            <v>65</v>
          </cell>
          <cell r="BJ8">
            <v>0</v>
          </cell>
          <cell r="BK8">
            <v>0</v>
          </cell>
          <cell r="BL8">
            <v>0</v>
          </cell>
          <cell r="BM8">
            <v>69.239999999999995</v>
          </cell>
          <cell r="BN8">
            <v>71.25</v>
          </cell>
          <cell r="BO8">
            <v>0</v>
          </cell>
          <cell r="BP8">
            <v>0</v>
          </cell>
        </row>
        <row r="9">
          <cell r="A9" t="str">
            <v>1Z.56.2041.1.1.1.00.3</v>
          </cell>
          <cell r="B9">
            <v>2556</v>
          </cell>
          <cell r="C9" t="str">
            <v>ก่อสร้างปรับปรุงขยาย</v>
          </cell>
          <cell r="D9" t="str">
            <v>กปภ.สาขาพัทยา (มาบยางพร-ปลวกแดง) อ.บางละมุง-ปลวกแดง จ.ชลบุรี</v>
          </cell>
          <cell r="E9">
            <v>24.03</v>
          </cell>
          <cell r="F9">
            <v>25.77</v>
          </cell>
          <cell r="G9">
            <v>0</v>
          </cell>
          <cell r="H9">
            <v>0</v>
          </cell>
          <cell r="I9">
            <v>0</v>
          </cell>
          <cell r="J9">
            <v>35.65</v>
          </cell>
          <cell r="K9">
            <v>35.520000000000003</v>
          </cell>
          <cell r="L9" t="str">
            <v xml:space="preserve"> - กรมชลประทานยังไม่ตอบอนุญาตให้ใช้พื้นที่ก่อสร้างสถานีผลิตน้ำหนองปลาไหลและสถานีสูบน้ำดิบหนองปลาไหล</v>
          </cell>
          <cell r="M9">
            <v>0</v>
          </cell>
          <cell r="N9">
            <v>0</v>
          </cell>
          <cell r="O9">
            <v>50.98</v>
          </cell>
          <cell r="P9">
            <v>37.72</v>
          </cell>
          <cell r="Q9" t="str">
            <v xml:space="preserve"> - กรมชลประทานยังไม่ตอบอนุญาตให้ใช้พื้นที่ก่อสร้างสถานีผลิตน้ำหนองปลาไหลและสถานีสูบน้ำดิบหนองปลาไหล</v>
          </cell>
          <cell r="R9">
            <v>0</v>
          </cell>
          <cell r="S9">
            <v>0</v>
          </cell>
          <cell r="T9">
            <v>58.12</v>
          </cell>
          <cell r="U9">
            <v>43.95</v>
          </cell>
          <cell r="V9" t="str">
            <v xml:space="preserve"> - กรมชลประทานยังไม่ตอบอนุญาตให้ใช้พื้นที่ก่อสร้างสถานีผลิตน้ำหนองปลาไหลและสถานีสูบน้ำดิบหนองปลาไหล</v>
          </cell>
          <cell r="W9" t="str">
            <v xml:space="preserve"> - อยู่ระหว่างประสานกับกรมชลประทานเพื่อขออนุญาต</v>
          </cell>
          <cell r="X9">
            <v>0</v>
          </cell>
          <cell r="Y9">
            <v>81.13</v>
          </cell>
          <cell r="Z9">
            <v>44.16</v>
          </cell>
          <cell r="AA9" t="str">
            <v xml:space="preserve"> - กรมชลประทานยังไม่ตอบอนุญาตให้ใช้พื้นที่ก่อสร้างสถานีผลิตน้ำหนองปลาไหลและสถานีสูบน้ำดิบหนองปลาไหล</v>
          </cell>
          <cell r="AB9" t="str">
            <v xml:space="preserve"> - อยู่ระหว่างประสานกับกรมชลประทานเพื่อขออนุญาต</v>
          </cell>
          <cell r="AC9">
            <v>0</v>
          </cell>
          <cell r="AD9">
            <v>85.43</v>
          </cell>
          <cell r="AE9">
            <v>47.13</v>
          </cell>
          <cell r="AF9" t="str">
            <v xml:space="preserve"> - กรมชลประทานยังไม่ตอบอนุญาตให้ใช้พื้นที่ก่อสร้างสถานีผลิตน้ำหนองปลาไหลและสถานีสูบน้ำดิบหนองปลาไหล</v>
          </cell>
          <cell r="AG9" t="str">
            <v xml:space="preserve"> - อยู่ระหว่างประสานกับกรมชลประทานเพื่อขออนุญาต</v>
          </cell>
          <cell r="AH9">
            <v>0</v>
          </cell>
          <cell r="AI9">
            <v>92.76</v>
          </cell>
          <cell r="AJ9">
            <v>49.12</v>
          </cell>
          <cell r="AK9" t="str">
            <v xml:space="preserve"> - กรมชลประทานยังไม่ตอบอนุญาตให้ใช้พื้นที่ก่อสร้างสถานีผลิตน้ำหนองปลาไหลและสถานีสูบน้ำดิบหนองปลาไหล</v>
          </cell>
          <cell r="AL9" t="str">
            <v xml:space="preserve"> - อยู่ระหว่างประสานกับกรมชลประทานเพื่อขออนุญาต</v>
          </cell>
          <cell r="AM9">
            <v>0</v>
          </cell>
          <cell r="AN9">
            <v>97.77</v>
          </cell>
          <cell r="AO9">
            <v>52.14</v>
          </cell>
          <cell r="AP9" t="str">
            <v xml:space="preserve"> - กรมชลประทานอนุญาตให้เข้าพื้นที่เพื่อก่อสร้างสถานีผลิตน้ำหนองปลาไหลและสถานีสูบน้ำดิบหนองปลาไหล ล่าช้า</v>
          </cell>
          <cell r="AQ9" t="str">
            <v xml:space="preserve"> - อยู่ระหว่างผู้รับจ้างเข้าพื้นที่ดำเนินการ</v>
          </cell>
          <cell r="AR9">
            <v>0</v>
          </cell>
          <cell r="AS9">
            <v>99.82</v>
          </cell>
          <cell r="AT9">
            <v>56.13</v>
          </cell>
          <cell r="AU9">
            <v>0</v>
          </cell>
          <cell r="AV9">
            <v>0</v>
          </cell>
          <cell r="AW9" t="str">
            <v xml:space="preserve"> - อยู่ระหว่างปรับแผนงานก่อสร้าง</v>
          </cell>
          <cell r="AX9">
            <v>100</v>
          </cell>
          <cell r="AY9">
            <v>59.52</v>
          </cell>
          <cell r="AZ9" t="str">
            <v xml:space="preserve"> - อยู่ระหว่างการปรับแผนงานก่อสร้างและขอขยายระยะเวลาการก่อสร้าง</v>
          </cell>
          <cell r="BA9">
            <v>0</v>
          </cell>
          <cell r="BB9">
            <v>0</v>
          </cell>
          <cell r="BC9">
            <v>61.63</v>
          </cell>
          <cell r="BD9">
            <v>61.03</v>
          </cell>
          <cell r="BE9" t="str">
            <v xml:space="preserve">  - โครงการชลประทานระยอง เบื้องต้นได้อนุญาตด้วยวาจาให้เข้าดำเนินการก่อนได้ แต่ต้องดำเนินการตามขั้นตอนการเช่าพื้นที่กับกรมธนารักษ์</v>
          </cell>
          <cell r="BF9" t="str">
            <v xml:space="preserve"> - อยู่ระหว่างประสานกรมธนารักษ์</v>
          </cell>
          <cell r="BG9" t="str">
            <v xml:space="preserve"> - ปรับแผนงานก่อสร้าง ครั้งที่ 1ขอขยายระยะเวลาก่อสร้าง 205 วัน นับถัดจากวันสิ้นสุดสัญญา) เนื่องจาก กปภ.ส่งมอบพื้นที่ให้ผู้รับจ้างล่าช้า</v>
          </cell>
          <cell r="BH9">
            <v>66.459999999999994</v>
          </cell>
          <cell r="BI9">
            <v>63.66</v>
          </cell>
          <cell r="BJ9">
            <v>0</v>
          </cell>
          <cell r="BK9">
            <v>0</v>
          </cell>
          <cell r="BL9" t="str">
            <v xml:space="preserve"> - ปรับแผนงานก่อสร้าง ครั้งที่ 1</v>
          </cell>
          <cell r="BM9">
            <v>72.319999999999993</v>
          </cell>
          <cell r="BN9">
            <v>71.05</v>
          </cell>
          <cell r="BO9">
            <v>0</v>
          </cell>
          <cell r="BP9">
            <v>0</v>
          </cell>
        </row>
        <row r="10">
          <cell r="A10" t="str">
            <v>1Z.56.1918.1.1.1.00.</v>
          </cell>
          <cell r="B10">
            <v>2556</v>
          </cell>
          <cell r="C10" t="str">
            <v>ก่อสร้างปรับปรุงขยาย</v>
          </cell>
          <cell r="D10" t="str">
            <v>กปภ.สาขาระยอง</v>
          </cell>
          <cell r="E10">
            <v>57.51</v>
          </cell>
          <cell r="F10">
            <v>78.900000000000006</v>
          </cell>
          <cell r="G10">
            <v>0</v>
          </cell>
          <cell r="H10">
            <v>0</v>
          </cell>
          <cell r="I10">
            <v>0</v>
          </cell>
          <cell r="J10">
            <v>62.85</v>
          </cell>
          <cell r="K10">
            <v>79.099999999999994</v>
          </cell>
          <cell r="L10" t="str">
            <v xml:space="preserve"> - บริเวณสถานีจ่ายน้ำเพและแหลมแม่พิมพ์ มอบพื้นที่ให้ผู้รับจ้างแล้วบางส่วน - ให้ ฝวศ.แก้ไขเปลี่ยนแปลงแบบผังบริเวณสถานีผลิตน้ำประแสร์</v>
          </cell>
          <cell r="M10">
            <v>0</v>
          </cell>
          <cell r="N10">
            <v>0</v>
          </cell>
          <cell r="O10">
            <v>69.290000000000006</v>
          </cell>
          <cell r="P10">
            <v>79.5</v>
          </cell>
          <cell r="Q10" t="str">
            <v xml:space="preserve"> - บริเวณสถานีจ่ายน้ำเพและแหลมแม่พิมพ์ คณะกรรมการฯ มีมติให้ยกเลิกการก่อสร้าง - ให้ ฝวศ.แก้ไขเปลี่ยนแปลงแบบผังบริเวณสถานีผลิตน้ำประสร์แล้ว กำลังรอผู้รับจ้างยืนยันราคา</v>
          </cell>
          <cell r="R10">
            <v>0</v>
          </cell>
          <cell r="S10">
            <v>0</v>
          </cell>
          <cell r="T10">
            <v>73.28</v>
          </cell>
          <cell r="U10">
            <v>79.7</v>
          </cell>
          <cell r="V10" t="str">
            <v xml:space="preserve"> - คณะกรรมการฯ มีมติให้ยกเลิกการก่อสร้างบริเวณสถานีจ่ายน้ำเพและแหลมแม่พิมพ์</v>
          </cell>
          <cell r="W10">
            <v>0</v>
          </cell>
          <cell r="X10">
            <v>0</v>
          </cell>
          <cell r="Y10">
            <v>79.14</v>
          </cell>
          <cell r="Z10">
            <v>79.8</v>
          </cell>
          <cell r="AA10" t="str">
            <v xml:space="preserve"> - คณะกรรมการตรวจการจ้าง มีมติให้ยกเลิกการก่อสร้างบริเวณสถานีจ่ายน้ำเพและแหลมแม่พิมพ์</v>
          </cell>
          <cell r="AB10">
            <v>0</v>
          </cell>
          <cell r="AC10">
            <v>0</v>
          </cell>
          <cell r="AD10">
            <v>82.24</v>
          </cell>
          <cell r="AE10">
            <v>79.91</v>
          </cell>
          <cell r="AF10" t="str">
            <v xml:space="preserve"> - คณะกรรมการตรวจการจ้าง มีมติให้ยกเลิกการก่อสร้างบริเวณสถานีจ่ายน้ำเพและแหลมแม่พิมพ์</v>
          </cell>
          <cell r="AG10">
            <v>0</v>
          </cell>
          <cell r="AH10">
            <v>0</v>
          </cell>
          <cell r="AI10">
            <v>85.21</v>
          </cell>
          <cell r="AJ10">
            <v>79.95</v>
          </cell>
          <cell r="AK10" t="str">
            <v xml:space="preserve"> - คณะกรรมการตรวจการจ้าง มีมติให้ยกเลิกการก่อสร้างบริเวณสถานีจ่ายน้ำเพและแหลมแม่พิมพ์</v>
          </cell>
          <cell r="AL10">
            <v>0</v>
          </cell>
          <cell r="AM10">
            <v>0</v>
          </cell>
          <cell r="AN10">
            <v>93.59</v>
          </cell>
          <cell r="AO10">
            <v>81.349999999999994</v>
          </cell>
          <cell r="AP10" t="str">
            <v xml:space="preserve"> - ยกเลิกงานก่อสร้างบางส่วนที่ซ้อนทับกับพื้นที่สัมปทาน ที่ให้เอกชนดำเนินการบริเวณสถานีจ่ายน้ำเพและแหลมแม่พิมพ์</v>
          </cell>
          <cell r="AQ10" t="str">
            <v xml:space="preserve"> - ฝวศ.แก้ไขแบบแล้วเสร็จ อยู่ระหว่างแก้ไขสัญญา</v>
          </cell>
          <cell r="AR10">
            <v>0</v>
          </cell>
          <cell r="AS10">
            <v>92.66</v>
          </cell>
          <cell r="AT10">
            <v>82.62</v>
          </cell>
          <cell r="AU10" t="str">
            <v xml:space="preserve"> - ยกเลิกงานก่อสร้างบางส่วนที่ซ้อนทับกับพื้นที่สัมปทาน ที่ให้เอกชนดำเนินการบริเวณสถานีจ่ายน้ำเพและแหลมแม่พิมพ์ - บริเวณสถานีจ่ายน้ำเพและแหลมแม่พิมพ์ มอบพื้นที่ให้ผู้รับจ้างได้ ดำเนินการได้ บางส่วน</v>
          </cell>
          <cell r="AV10" t="str">
            <v xml:space="preserve"> - ฝวศ.แก้ไขแบบแล้วเสร็จ อยู่ระหว่างแก้ไขสัญญา</v>
          </cell>
          <cell r="AW10" t="str">
            <v xml:space="preserve"> - ปรับแผนครั้งที่ 1</v>
          </cell>
          <cell r="AX10">
            <v>97.02</v>
          </cell>
          <cell r="AY10">
            <v>84.53</v>
          </cell>
          <cell r="AZ10" t="str">
            <v xml:space="preserve"> - ยกเลิกงานก่อสร้างบางส่วนที่ซ้อนทับกับพื้นที่สัมปทาน ที่ให้เอกชนดำเนินการบริเวณสถานีจ่ายน้ำเพและแหลมแม่พิมพ์ - บริเวณสถานีจ่ายน้ำเพและแหลมแม่พิมพ์ มอบพื้นที่ให้ผู้รับจ้างได้ ดำเนินการได้ บางส่วน</v>
          </cell>
          <cell r="BA10" t="str">
            <v xml:space="preserve"> - ฝวศ.แก้ไขแบบแล้วเสร็จ อยู่ระหว่างแก้ไขสัญญา</v>
          </cell>
          <cell r="BB10">
            <v>0</v>
          </cell>
          <cell r="BC10">
            <v>99.85</v>
          </cell>
          <cell r="BD10">
            <v>85.84</v>
          </cell>
          <cell r="BE10" t="str">
            <v xml:space="preserve"> - ยกเลิกงานก่อสร้างบางส่วนที่ซ้อนทับกับพื้นที่สัมปทาน ที่ให้เอกชนดำเนินการบริเวณสถานีจ่ายน้ำเพและแหลมแม่พิมพ์ - บริเวณสถานีจ่ายน้ำเพและแหลมแม่พิมพ์ มอบพื้นที่ให้ผู้รับจ้างได้ ดำเนินการได้ บางส่วน</v>
          </cell>
          <cell r="BF10" t="str">
            <v xml:space="preserve"> - ฝวศ.แก้ไขแบบแล้วเสร็จ อยู่ระหว่างแก้ไขสัญญา</v>
          </cell>
          <cell r="BG10">
            <v>0</v>
          </cell>
          <cell r="BH10">
            <v>85.75</v>
          </cell>
          <cell r="BI10">
            <v>86.16</v>
          </cell>
          <cell r="BJ10">
            <v>0</v>
          </cell>
          <cell r="BK10">
            <v>0</v>
          </cell>
          <cell r="BL10" t="str">
            <v xml:space="preserve"> - ปรับแผนงานก่อสร้าง เนื่องจากมีการขยายสัญญา</v>
          </cell>
          <cell r="BM10">
            <v>89.57</v>
          </cell>
          <cell r="BN10">
            <v>86.2</v>
          </cell>
          <cell r="BO10" t="str">
            <v xml:space="preserve"> - มีฝนตกต่อเนื่องเกิดน้ำท่วมบริเวณ ทางเข้าและภายในสถานีผลิตน้ำประแสร์ ทำให้เกิดความเสียหาย</v>
          </cell>
          <cell r="BP10">
            <v>0</v>
          </cell>
        </row>
        <row r="11">
          <cell r="A11" t="str">
            <v>1Z.57.1374.1.1.1.00.</v>
          </cell>
          <cell r="B11">
            <v>2557</v>
          </cell>
          <cell r="C11" t="str">
            <v>ก่อสร้างปรับปรุงขยาย</v>
          </cell>
          <cell r="D11" t="str">
            <v>กปภ. สาขาขลุง (เขาสมิง-แสนตุ้ง)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</v>
          </cell>
          <cell r="P11">
            <v>7.0000000000000007E-2</v>
          </cell>
          <cell r="Q11" t="str">
            <v xml:space="preserve"> - เทศบาลตำบลเขาสมิงให้ย้ายตำแหน่งแพสูบน้ำ (แม่น้ำเขาสมิง) เนื่องจากอยู่ในบริเวณสถานที่จัดงานประจำปี</v>
          </cell>
          <cell r="R11">
            <v>0</v>
          </cell>
          <cell r="S11">
            <v>0</v>
          </cell>
          <cell r="T11">
            <v>6.03</v>
          </cell>
          <cell r="U11">
            <v>4.46</v>
          </cell>
          <cell r="V11" t="str">
            <v xml:space="preserve"> - เทศบาลตำบลเขาสมิงให้ย้ายตำแหน่งแพสูบน้ำ (แม่น้ำเขาสมิง) เนื่องจากอยู่ในบริเวณสถานที่จัดงานประจำปี</v>
          </cell>
          <cell r="W11">
            <v>0</v>
          </cell>
          <cell r="X11">
            <v>0</v>
          </cell>
          <cell r="Y11">
            <v>10.07</v>
          </cell>
          <cell r="Z11">
            <v>10.47</v>
          </cell>
          <cell r="AA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</v>
          </cell>
          <cell r="AB11">
            <v>0</v>
          </cell>
          <cell r="AC11">
            <v>0</v>
          </cell>
          <cell r="AD11">
            <v>15.08</v>
          </cell>
          <cell r="AE11">
            <v>19.86</v>
          </cell>
          <cell r="AF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</v>
          </cell>
          <cell r="AG11" t="str">
            <v xml:space="preserve"> - อยู่ระหว่าง ฝวศ.แก้ไขแบบ</v>
          </cell>
          <cell r="AH11">
            <v>0</v>
          </cell>
          <cell r="AI11">
            <v>22.56</v>
          </cell>
          <cell r="AJ11">
            <v>28.1</v>
          </cell>
          <cell r="AK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</v>
          </cell>
          <cell r="AL11" t="str">
            <v xml:space="preserve"> - อยู่ระหว่าง ฝวศ.แก้ไขแบบ</v>
          </cell>
          <cell r="AM11">
            <v>0</v>
          </cell>
          <cell r="AN11">
            <v>30.99</v>
          </cell>
          <cell r="AO11">
            <v>36.01</v>
          </cell>
          <cell r="AP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</v>
          </cell>
          <cell r="AQ11" t="str">
            <v xml:space="preserve"> - อยู่ระหว่าง ฝวศ.แก้ไขแบบ</v>
          </cell>
          <cell r="AR11">
            <v>0</v>
          </cell>
          <cell r="AS11">
            <v>40.69</v>
          </cell>
          <cell r="AT11">
            <v>45.92</v>
          </cell>
          <cell r="AU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</v>
          </cell>
          <cell r="AV11" t="str">
            <v xml:space="preserve"> - อยู่ระหว่าง ฝวศ.แก้ไขแบบ</v>
          </cell>
          <cell r="AW11">
            <v>0</v>
          </cell>
          <cell r="AX11">
            <v>49.36</v>
          </cell>
          <cell r="AY11">
            <v>51.75</v>
          </cell>
          <cell r="AZ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 อยู่ระหว่าง ฝวศ.แก้ไขแบบ</v>
          </cell>
          <cell r="BA11" t="str">
            <v xml:space="preserve"> - ติดตามประสานงาน</v>
          </cell>
          <cell r="BB11">
            <v>0</v>
          </cell>
          <cell r="BC11">
            <v>57.68</v>
          </cell>
          <cell r="BD11">
            <v>55.73</v>
          </cell>
          <cell r="BE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 ฝวศ.แก้ไขแบบแล้วเสร็จ</v>
          </cell>
          <cell r="BF11" t="str">
            <v xml:space="preserve"> - อยู่ระหว่าง ฝวศ.ประมาณราคา</v>
          </cell>
          <cell r="BG11">
            <v>0</v>
          </cell>
          <cell r="BH11">
            <v>66.72</v>
          </cell>
          <cell r="BI11">
            <v>58.18</v>
          </cell>
          <cell r="BJ11" t="str">
            <v xml:space="preserve"> - เทศบาลตำบลเขาสมิงให้ย้ายตำแหน่ง แพสูบน้ำ(แม่น้ำเขาสมิง) เนื่องจากตำแหน่งติดตั้ง ตามแบบกำหนดอยู่บริเวณสถานที่จัดงานประจำปี ของเทศบาลฯ ฝวศ.แก้ไขแบบแล้วเสร็จ</v>
          </cell>
          <cell r="BK11" t="str">
            <v xml:space="preserve"> - อยู่ระหว่าง ฝวศ.ประมาณราคา</v>
          </cell>
          <cell r="BL11">
            <v>0</v>
          </cell>
          <cell r="BM11">
            <v>75.75</v>
          </cell>
          <cell r="BN11">
            <v>61.78</v>
          </cell>
          <cell r="BO11" t="str">
            <v xml:space="preserve"> - เทศบาลตำบลเขาสมิงให้ย้าย ตำแหน่งแพสูบน้ำ(แม่น้ำเขาสมิง) เนื่องจากตำแหน่งติดตั้งแพตาม แบบกำหนดอยู่บริเวณสถานที่ จัดงานประจำปีของเทศบาลฯ ฝวศ. ได้แก้ไขแบบและคิดราคาแล้วเสร็จ อยู่ระหว่างทำเรื่องแก้ไขสัญญา  - กรมทางหลวงให้แก้ไขแบบวางท่อ เกาะสะพานเป็นการวางท่อโดยวิธีถ่วงทุ่น หรือ HDD ในแม่น้ำเวฬุแทน</v>
          </cell>
          <cell r="BP11" t="str">
            <v xml:space="preserve"> - อยู่ระหว่างรอตอบอนุญาตก่อสร้างจากกรมเจ้าท่า - อยู่ระหว่างแก้ไขแบบตามข้อเสนอแนะของกรมทางหลวง</v>
          </cell>
        </row>
        <row r="12">
          <cell r="A12" t="str">
            <v>1Z.57.1367.1.1.1.00.</v>
          </cell>
          <cell r="B12">
            <v>2557</v>
          </cell>
          <cell r="C12" t="str">
            <v>ก่อสร้างปรับปรุงขยาย</v>
          </cell>
          <cell r="D12" t="str">
            <v>กปภ. สาขาคลองใหญ่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str">
            <v xml:space="preserve"> - บริเวณสถานีผลิตน้ำคลองสะพานหินไม่สามารถมอบพื้นที่ให้ผู้รับจ้างเข้าดำเนินการได้ เนื่องจากกรมชลประทานให้ย้ายสถานที่ก่อสร้าง - บริเวณสถานีจ่ายน้ำเขาไม้รูดอยู่ระหว่างการถอนสภาพ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 - บริเวณสถานีผลิตน้ำคลองสะพานหิน ไม่สามารถมอบพื้นที่ให้ผู้รับจ้างเข้าดำเนินการได้ เนื่องจากกรมชลประทานให้ย้ายสถานที่ก่อสร้าง - บริเวณสถานีจ่ายน้ำเขาไม้รูดอยู่ระหว่างการถอนสภาพ - คณะกรรมการฯ มีมติ1.ให้ย้ายสถานที่ก่อสร้างสถานีผลิตน้ำคลองสะพานหินและให้ยกเลิกการก่อสร้างสถานีเพิ่มแรงดันคลองสะพานหิน2.ให้แก้ไขแบบสถานีจ่ายน้ำไม้รูด3.แก้ไขงานวางท่อส่งน้ำ เนื่องจากย้ายสถานที่ก่อสร้างสถานีผลิตน้ำคลองสะพานหิน</v>
          </cell>
          <cell r="R12">
            <v>0</v>
          </cell>
          <cell r="S12">
            <v>0</v>
          </cell>
          <cell r="T12">
            <v>5.25</v>
          </cell>
          <cell r="U12">
            <v>0</v>
          </cell>
          <cell r="V12" t="str">
            <v xml:space="preserve"> - กรมชลประทานให้ย้ายสถานีก่อสร้างบริเวณสถานีผลิตน้ำคลองสะพานหิน - บริเวณสถานีจ่ายน้ำเขาไม้รูดอยู่ระหว่างถอนสภาพ</v>
          </cell>
          <cell r="W12" t="str">
            <v xml:space="preserve"> - คณะกรรมการฯ มีมติ 1. ให้ย้ายสถานที่ก่อสร้างสถานีผลิตน้ำคลองสะพานหินและให้ยกเลิกการก่อสร้างสถานีเพิ่มแรงดันคลองสะพานหิน 2. ให้แก้ไขแบบสถานีจ่ายน้ำไม้รูด 3. แก้ไขงานวางท่อส่งน้ำ เนื่องจากย้ายสถานที่ก่อสร้างสถานีผลิตน้ำคลองสะพานหิน</v>
          </cell>
          <cell r="X12">
            <v>0</v>
          </cell>
          <cell r="Y12">
            <v>10.039999999999999</v>
          </cell>
          <cell r="Z12">
            <v>0</v>
          </cell>
          <cell r="AA12" t="str">
            <v xml:space="preserve"> - กรมชลประทานให้ย้ายสถานีก่อสร้างบริเวณสถานีผลิตน้ำคลองสะพานหิน - บริเวณสถานีจ่ายน้ำเขาไม้รูดอยู่ระหว่างถอนสภาพ</v>
          </cell>
          <cell r="AB12" t="str">
            <v xml:space="preserve"> - คณะกรรมการตรวจการจ้าง มีมติ 1. ให้ย้ายสถานที่ก่อสร้างสถานีผลิตน้ำคลองสะพานหินและให้ยกเลิกการก่อสร้างสถานีเพิ่มแรงดันคลองสะพานหิน 2. ให้แก้ไขแบบสถานีจ่ายน้ำไม้รูด 3. แก้ไขงานวางท่อส่งน้ำ เนื่องจากย้ายสถานที่ก่อสร้างสถานีผลิตน้ำคลองสะพานหิน</v>
          </cell>
          <cell r="AC12">
            <v>0</v>
          </cell>
          <cell r="AD12">
            <v>21.35</v>
          </cell>
          <cell r="AE12">
            <v>1.63</v>
          </cell>
          <cell r="AF12" t="str">
            <v xml:space="preserve"> - กรมชลประทานให้ย้ายสถานีก่อสร้างบริเวณสถานีผลิตน้ำคลองสะพานหิน - บริเวณสถานีจ่ายน้ำเขาไม้รูดอยู่ระหว่างถอนสภาพ</v>
          </cell>
          <cell r="AG12" t="str">
            <v xml:space="preserve"> - คณะกรรมการตรวจการจ้าง มีมติ 1. ให้ย้ายสถานที่ก่อสร้างสถานีผลิตน้ำคลองสะพานหินและให้ยกเลิกการก่อสร้างสถานีเพิ่มแรงดันคลองสะพานหิน 2. ให้แก้ไขแบบสถานีจ่ายน้ำไม้รูด 3. แก้ไขงานวางท่อส่งน้ำ เนื่องจากย้ายสถานที่ก่อสร้างสถานีผลิตน้ำคลองสะพานหิน</v>
          </cell>
          <cell r="AH12">
            <v>0</v>
          </cell>
          <cell r="AI12">
            <v>32.56</v>
          </cell>
          <cell r="AJ12">
            <v>4.92</v>
          </cell>
          <cell r="AK12" t="str">
            <v xml:space="preserve"> - กรมชลประทานให้ย้ายสถานีก่อสร้างบริเวณสถานีผลิตน้ำคลองสะพานหิน - บริเวณสถานีจ่ายน้ำเขาไม้รูดอยู่ระหว่างถอนสภาพ</v>
          </cell>
          <cell r="AL12" t="str">
            <v xml:space="preserve"> - คณะกรรมการตรวจการจ้าง มีมติ 1. ให้ย้ายสถานที่ก่อสร้างสถานีผลิตน้ำคลองสะพานหินและให้ยกเลิกการก่อสร้างสถานีเพิ่มแรงดันคลองสะพานหิน 2. ให้แก้ไขแบบสถานีจ่ายน้ำไม้รูด 3. แก้ไขงานวางท่อส่งน้ำ เนื่องจากย้ายสถานที่ก่อสร้างสถานีผลิตน้ำคลองสะพานหิน</v>
          </cell>
          <cell r="AM12" t="str">
            <v>อยู่ระหว่าง ฝวศ. สำรวจ ออกแบบและประมาณการ</v>
          </cell>
          <cell r="AN12">
            <v>52.05</v>
          </cell>
          <cell r="AO12">
            <v>6.81</v>
          </cell>
          <cell r="AP12" t="str">
            <v xml:space="preserve"> - กรมชลประทานให้ย้ายสถานีก่อสร้างบริเวณสถานีผลิตน้ำคลองสะพานหิน</v>
          </cell>
          <cell r="AQ12" t="str">
            <v xml:space="preserve"> - อยู่ระหว่าง ฝวศ.ออกแบบและประมาณการ</v>
          </cell>
          <cell r="AR12">
            <v>0</v>
          </cell>
          <cell r="AS12">
            <v>61.26</v>
          </cell>
          <cell r="AT12">
            <v>18.37</v>
          </cell>
          <cell r="AU12" t="str">
            <v xml:space="preserve"> - กรมชลประทานให้ย้ายสถานีก่อสร้างบริเวณสถานีผลิตน้ำคลองสะพานหิน</v>
          </cell>
          <cell r="AV12" t="str">
            <v xml:space="preserve"> - อยู่ระหว่าง ฝวศ.ออกแบบและประมาณการ</v>
          </cell>
          <cell r="AW12">
            <v>0</v>
          </cell>
          <cell r="AX12">
            <v>68.37</v>
          </cell>
          <cell r="AY12">
            <v>24.08</v>
          </cell>
          <cell r="AZ12" t="str">
            <v xml:space="preserve"> - กรมชลประทานให้ย้ายสถานีก่อสร้างบริเวณสถานีผลิตน้ำคลองสะพานหิน</v>
          </cell>
          <cell r="BA12" t="str">
            <v xml:space="preserve"> - กรมชลประทานได้ชี้จุด สถานที่ก่อสร้างสถานีผลิตน้ำคลองสะพานหินแล้ว อยู่ระหว่าง ฝวศ. สำรวจออกแบบ และ ประมาณการ</v>
          </cell>
          <cell r="BB12">
            <v>0</v>
          </cell>
          <cell r="BC12">
            <v>79.92</v>
          </cell>
          <cell r="BD12">
            <v>33.380000000000003</v>
          </cell>
          <cell r="BE12" t="str">
            <v xml:space="preserve"> - บริเวณสถานีผลิตน้ำคลองสะพานหินไม่สามารถมอบพื้นที่ให้ผู้รับจ้างเข้าดำเนินการได้ เนื่องจากกรมชลประทานให้ย้ายสถานีที่ก่อสร้าง ไปก่อสร้างบริเวณบ่อยืมดินด้านท้ายอ่าง เนื่องจากเกรงว่าตะกอนและสารเคมีจะปนเปื้อนในอ่างเก็บน้ำ</v>
          </cell>
          <cell r="BF12" t="str">
            <v xml:space="preserve"> - กรมชลประทานชี้จุดสถานที่ก่อสร้างสถานีผลิตน้ำแล้ว อยู่ระหว่างผู้ออกแบบดำเนินการสำรวจ/ออกแบบ และประมาณราคา โดยคาดว่าจะแล้วเสร็จภายใน 15 ส.ค.58 </v>
          </cell>
          <cell r="BG12">
            <v>0</v>
          </cell>
          <cell r="BH12">
            <v>84.48</v>
          </cell>
          <cell r="BI12">
            <v>36.119999999999997</v>
          </cell>
          <cell r="BJ12" t="str">
            <v xml:space="preserve"> - บริเวณสถานีผลิตน้ำคลองสะพานหินไม่สามารถมอบพื้นที่ให้ผู้รับจ้างเข้าดำเนินการได้ เนื่องจากกรมชลประทานให้ย้ายสถานีที่ก่อสร้าง ไปก่อสร้างบริเวณบ่อยืมดินด้านท้ายอ่าง เนื่องจากเกรงว่าตะกอนและสารเคมีจะปนเปื้อนในอ่างเก็บน้ำ</v>
          </cell>
          <cell r="BK12" t="str">
            <v xml:space="preserve"> - กรมชลประทานชี้จุดสถานที่ก่อสร้างสถานีผลิตน้ำแล้ว อยู่ระหว่างผู้ออกแบบดำเนินการสำรวจ/ออกแบบ และประมาณราคา โดยคาดว่าจะแล้วเสร็จภายใน 15 ส.ค.58 </v>
          </cell>
          <cell r="BL12">
            <v>0</v>
          </cell>
          <cell r="BM12">
            <v>89.8</v>
          </cell>
          <cell r="BN12">
            <v>37.04</v>
          </cell>
          <cell r="BO12" t="str">
            <v xml:space="preserve"> - บริเวณสถานีผลิตน้ำคลองสะพานหิน ไม่สามารถมอบพื้นที่ให้ผู้รับจ้างเข้า ดำเนินการได้ เนื่องจากกรมชลประทาน ให้ย้ายสถานที่ก่อสร้าง</v>
          </cell>
          <cell r="BP12" t="str">
            <v xml:space="preserve"> - กรมชลประทานได้ชี้จุด สถานที่ก่อสร้างสถานี ผลิตน้ำแล้ว ขณะนี้ อยู่ระหวาง ฝวศ. เขียนแบบและประมาณราคา</v>
          </cell>
        </row>
        <row r="13">
          <cell r="A13" t="str">
            <v>1Z.57.1372.1.1.1.00.</v>
          </cell>
          <cell r="B13">
            <v>2557</v>
          </cell>
          <cell r="C13" t="str">
            <v>ก่อสร้างปรับปรุงขยาย</v>
          </cell>
          <cell r="D13" t="str">
            <v>กปภ.สาขาปากน้ำประแสร์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0.09</v>
          </cell>
          <cell r="P13">
            <v>0</v>
          </cell>
          <cell r="Q13" t="str">
            <v xml:space="preserve"> - งานก่อสร้างสถานีผลิตน้ำเขาระโอกยังไม่ได้รับอนุญาตจากชลประทานให้เข้าพื้นที่ - งานวางท่อส่งน้ำในเขตทางหลวงอยู่ระหว่างพิจารณาจากกรมทางหลวง</v>
          </cell>
          <cell r="R13">
            <v>0</v>
          </cell>
          <cell r="S13">
            <v>0</v>
          </cell>
          <cell r="T13">
            <v>0.22</v>
          </cell>
          <cell r="U13">
            <v>0.98</v>
          </cell>
          <cell r="V13" t="str">
            <v xml:space="preserve"> - งานก่อสร้างสถานีผลิตน้ำเขาระโอกยังไม่ได้รับอนุญาตจากชลประทานให้เข้าพื้นที่ - งานวางท่อส่งน้ำในเขตทางหลวงอยู่ระหว่างพิจารณาจากกรมทางหลวง</v>
          </cell>
          <cell r="W13" t="str">
            <v xml:space="preserve"> - อยู่ระหว่างประสานกรมชลประทานและกรมทางหลวงเพื่อขออนุญาต</v>
          </cell>
          <cell r="X13">
            <v>0</v>
          </cell>
          <cell r="Y13">
            <v>5.0599999999999996</v>
          </cell>
          <cell r="Z13">
            <v>4.75</v>
          </cell>
          <cell r="AA13" t="str">
            <v xml:space="preserve"> - งานก่อสร้างสถานีผลิตน้ำเขาระโอก ยังไม่ได้รับอนุญาตจากชลประทานให้เข้าพื้นที่ - งานวางท่อในเขต อบต.กองดิน รอทำประชาคมครั้งที่ 3 เพื่อขออนุญาตวางท่อ </v>
          </cell>
          <cell r="AB13" t="str">
            <v xml:space="preserve"> - ประสานกรมชลประทานเพื่อขออนุญาต - ประสานชุมชนและอบต.กองดิน เพื่อขออนุญาตวางท่อ</v>
          </cell>
          <cell r="AC13">
            <v>0</v>
          </cell>
          <cell r="AD13">
            <v>15.69</v>
          </cell>
          <cell r="AE13">
            <v>14.66</v>
          </cell>
          <cell r="AF13" t="str">
            <v xml:space="preserve"> - งานก่อสร้างสถานีผลิตน้ำเขาระโอก ยังไม่ได้รับอนุญาตจากชลประทานให้เข้าพื้นที่ - งานก่อสร้างสถานีจ่ายน้ำเนินเนรมิตอยู่ระหว่างขออนุมัติตัดต้นไม้และปรับแก้ค่าระดับถังน้ำใสและระดับถมดิน</v>
          </cell>
          <cell r="AG13" t="str">
            <v xml:space="preserve"> - ประสานกรมชลประทานเพื่อขออนุญาต</v>
          </cell>
          <cell r="AH13">
            <v>0</v>
          </cell>
          <cell r="AI13">
            <v>28.22</v>
          </cell>
          <cell r="AJ13">
            <v>20.45</v>
          </cell>
          <cell r="AK13" t="str">
            <v xml:space="preserve"> - งานก่อสร้างสถานีผลิตน้ำเขาระโอก ยังไม่ได้รับอนุญาตจากชลประทานให้เข้าพื้นที่ - งานก่อสร้างสถานีจ่ายน้ำเนินเนรมิตอยู่ระหว่างขออนุมัติตัดต้นไม้และปรับแก้ค่าระดับถังน้ำใสและระดับถมดิน</v>
          </cell>
          <cell r="AL13" t="str">
            <v xml:space="preserve"> - ประสานกรมชลประทานเพื่อขออนุญาต</v>
          </cell>
          <cell r="AM13">
            <v>0</v>
          </cell>
          <cell r="AN13">
            <v>44.63</v>
          </cell>
          <cell r="AO13">
            <v>31.8</v>
          </cell>
          <cell r="AP13" t="str">
            <v xml:space="preserve"> - งานก่อสร้างสถานีผลิตน้ำเขาระโอก ยังไม่ได้รับอนุญาตจากชลประทานให้เข้าพื้นที่ </v>
          </cell>
          <cell r="AQ13">
            <v>0</v>
          </cell>
          <cell r="AR13">
            <v>0</v>
          </cell>
          <cell r="AS13">
            <v>63.38</v>
          </cell>
          <cell r="AT13">
            <v>37.57</v>
          </cell>
          <cell r="AU13" t="str">
            <v xml:space="preserve"> - งานก่อสร้างสถานีผลิตน้ำเขาระโอก ยังไม่ได้รับอนุญาตจากชลประทานให้เข้าพื้นที่ </v>
          </cell>
          <cell r="AV13">
            <v>0</v>
          </cell>
          <cell r="AW13">
            <v>0</v>
          </cell>
          <cell r="AX13">
            <v>75.290000000000006</v>
          </cell>
          <cell r="AY13">
            <v>39.54</v>
          </cell>
          <cell r="AZ13" t="str">
            <v xml:space="preserve"> - งานก่อสร้างสถานีผลิตน้ำเขาระโอก กรมชลประทานอนุญาตให้ใช้พื้นที่แล้ว </v>
          </cell>
          <cell r="BA13" t="str">
            <v xml:space="preserve"> - อยู่ระหว่างทำหนังสือถึงผู้ว่าราชการจังหวัดระยอง เพื่อพิจารณาตอบอนุญาต</v>
          </cell>
          <cell r="BB13">
            <v>0</v>
          </cell>
          <cell r="BC13">
            <v>83.57</v>
          </cell>
          <cell r="BD13">
            <v>42.5</v>
          </cell>
          <cell r="BE13" t="str">
            <v xml:space="preserve"> - งานก่อสร้างสถานีผลิตน้ำเขาระโอก กรมชลประทานอนุญาตให้ใช้พื้นที่แล้ว </v>
          </cell>
          <cell r="BF13" t="str">
            <v xml:space="preserve"> - อยู่ระหว่างการพิจารณาจากธนารักษ์จังหวัดระยอง เนื่องจากที่ดินแปลงดังกล่าวเป็นที่ราชพัสดุ</v>
          </cell>
          <cell r="BG13">
            <v>0</v>
          </cell>
          <cell r="BH13">
            <v>90.08</v>
          </cell>
          <cell r="BI13">
            <v>45.8</v>
          </cell>
          <cell r="BJ13" t="str">
            <v xml:space="preserve"> - งานก่อสร้างสถานีผลิตน้ำเขาระโอก กรมชลประทานอนุญาตให้ใช้พื้นที่แล้ว </v>
          </cell>
          <cell r="BK13" t="str">
            <v xml:space="preserve"> - อยู่ระหว่างการพิจารณาจากธนารักษ์จังหวัดระยอง เนื่องจากที่ดินแปลงดังกล่าวเป็นที่ราชพัสดุ</v>
          </cell>
          <cell r="BL13">
            <v>0</v>
          </cell>
          <cell r="BM13">
            <v>94.04</v>
          </cell>
          <cell r="BN13">
            <v>48.37</v>
          </cell>
          <cell r="BO13" t="str">
            <v xml:space="preserve"> - งานก่อสร้างสถานีผลิตน้ำเขาระโอก กรมชลประทานไม่ขัดข้องให้ใช้พื้นที่ได้ และอยู่ระหว่างพิจารณาอนุญาตใช้พื้นที่ และอยู่ระหว่างขออนุมัติตัดต้นไม้ในพื้นที่ ของกรมธนารักษยังไม่สามารถเข้าพื้นที่ได้</v>
          </cell>
          <cell r="BP13" t="str">
            <v xml:space="preserve"> - อยู่ระหว่างเสนอขออนุมัติให้เช่าพื้นที่และตัดต้นไม้ในพื้นที่ของกรมธนารักษ์</v>
          </cell>
        </row>
        <row r="14">
          <cell r="A14" t="str">
            <v>1Z.57.1379.1.1.1.00.2</v>
          </cell>
          <cell r="B14">
            <v>2557</v>
          </cell>
          <cell r="C14" t="str">
            <v>ก่อสร้างปรับปรุงขยาย</v>
          </cell>
          <cell r="D14" t="str">
            <v>กปภ.สาขาบ้านบึง(หนองไผ่แก้ว)-พนัสนิคม (ท่าบุญมี)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 - อยู่ระหว่างรอประกาศ TOR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X14" t="str">
            <v xml:space="preserve"> - เสนอคณะกรรมการ กปภ. อนุมัติรับราคา วันที่ 20 ม.ค.57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 t="str">
            <v xml:space="preserve"> - ลงนามสัญญา วันที่ 6 ก.พ.2558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 t="str">
            <v xml:space="preserve"> - อยู่ระหว่างเตรียมเข้าดำเนินการก่อสร้าง</v>
          </cell>
          <cell r="AI14">
            <v>0.09</v>
          </cell>
          <cell r="AJ14">
            <v>0.01</v>
          </cell>
          <cell r="AK14">
            <v>0</v>
          </cell>
          <cell r="AL14">
            <v>0</v>
          </cell>
          <cell r="AM14">
            <v>0</v>
          </cell>
          <cell r="AN14">
            <v>0.38</v>
          </cell>
          <cell r="AO14">
            <v>0.19</v>
          </cell>
          <cell r="AP14">
            <v>0</v>
          </cell>
          <cell r="AQ14">
            <v>0</v>
          </cell>
          <cell r="AR14">
            <v>0</v>
          </cell>
          <cell r="AS14">
            <v>0.92</v>
          </cell>
          <cell r="AT14">
            <v>1.9</v>
          </cell>
          <cell r="AU14">
            <v>0</v>
          </cell>
          <cell r="AV14">
            <v>0</v>
          </cell>
          <cell r="AW14">
            <v>0</v>
          </cell>
          <cell r="AX14">
            <v>1.58</v>
          </cell>
          <cell r="AY14">
            <v>3.31</v>
          </cell>
          <cell r="AZ14" t="str">
            <v xml:space="preserve"> - กรมทางหลวงยังไม่ตอบอนุญาตให้วางท่อ</v>
          </cell>
          <cell r="BA14" t="str">
            <v xml:space="preserve"> - อยู่ระหว่างติดตามประสานงาน</v>
          </cell>
          <cell r="BB14">
            <v>0</v>
          </cell>
          <cell r="BC14">
            <v>2.23</v>
          </cell>
          <cell r="BD14">
            <v>4.59</v>
          </cell>
          <cell r="BE14" t="str">
            <v xml:space="preserve"> - กรมทางหลวงและกรมชลประทานยังไม่ตอบอนุญาตให้วางท่อ</v>
          </cell>
          <cell r="BF14">
            <v>0</v>
          </cell>
          <cell r="BG14">
            <v>0</v>
          </cell>
          <cell r="BH14">
            <v>3.62</v>
          </cell>
          <cell r="BI14">
            <v>7.28</v>
          </cell>
          <cell r="BJ14" t="str">
            <v xml:space="preserve"> - กรมทางหลวงและกรมชลประทานยังไม่ตอบอนุญาตให้วางท่อ</v>
          </cell>
          <cell r="BK14">
            <v>0</v>
          </cell>
          <cell r="BL14">
            <v>0</v>
          </cell>
          <cell r="BM14">
            <v>5.1100000000000003</v>
          </cell>
          <cell r="BN14">
            <v>15.76</v>
          </cell>
          <cell r="BO14" t="str">
            <v xml:space="preserve"> - กรมทางหลวงและกรมชลประทานยังไม่ตอบอนุญาตให้วางท่อ</v>
          </cell>
          <cell r="BP14">
            <v>0</v>
          </cell>
        </row>
        <row r="15">
          <cell r="A15" t="str">
            <v>1Z.57.1362.1.1.2.00.1</v>
          </cell>
          <cell r="B15">
            <v>2557</v>
          </cell>
          <cell r="C15" t="str">
            <v>ก่อสร้างปรับปรุงกิจการประปาหลังรับโอน</v>
          </cell>
          <cell r="D15" t="str">
            <v>กปภ.สาขาพนมสารคาม (ท่าตะเกียบ)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 กรมป่าไม้ยังไม่ตอบอนุญาต - การขอใช้ที่ดินในความครอบครองของกรมชลประทาน ในการวางท่อส่งน้ำดิบและก่อสร้างแพสูบน้ำดิบกรมชลประทานยังไม่ตอบอนุญาต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  - การขอใช้ที่ดินในความครอบครองของกรมชลประทาน ในการวางท่อส่งน้ำดิบและก่อสร้างแพสูบน้ำดิบ</v>
          </cell>
          <cell r="W15" t="str">
            <v xml:space="preserve"> - อยู่ระหว่างประสานงานกับกรมป่าไม้และกรมชลประทานเพื่อขออนุญาต</v>
          </cell>
          <cell r="X15">
            <v>0</v>
          </cell>
          <cell r="Y15">
            <v>0</v>
          </cell>
          <cell r="Z15">
            <v>0</v>
          </cell>
          <cell r="AA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- 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กรมชลประทานยังไม่ตอบอนุญาต</v>
          </cell>
          <cell r="AB15" t="str">
            <v xml:space="preserve"> - อยู่ระหว่างประสานงานกับกรมป่าไม้และกรมชลประทานเพื่อขออนุญาต</v>
          </cell>
          <cell r="AC15">
            <v>0</v>
          </cell>
          <cell r="AD15">
            <v>0</v>
          </cell>
          <cell r="AE15">
            <v>0</v>
          </cell>
          <cell r="AF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- 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กรมชลประทานยังไม่ตอบอนุญาต</v>
          </cell>
          <cell r="AG15" t="str">
            <v xml:space="preserve"> - อยู่ระหว่างประสานงานกับกรมป่าไม้และกรมชลประทานเพื่อขออนุญาต</v>
          </cell>
          <cell r="AH15">
            <v>0</v>
          </cell>
          <cell r="AI15">
            <v>0</v>
          </cell>
          <cell r="AJ15">
            <v>5.21</v>
          </cell>
          <cell r="AK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- 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กรมชลประทานยังไม่ตอบอนุญาต</v>
          </cell>
          <cell r="AL15" t="str">
            <v xml:space="preserve"> - อยู่ระหว่างประสานงานกับกรมป่าไม้และกรมชลประทานเพื่อขออนุญาต</v>
          </cell>
          <cell r="AM15">
            <v>0</v>
          </cell>
          <cell r="AN15">
            <v>27.67</v>
          </cell>
          <cell r="AO15">
            <v>12.75</v>
          </cell>
          <cell r="AP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- 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กรมชลประทานยังไม่ตอบอนุญาต</v>
          </cell>
          <cell r="AQ15" t="str">
            <v xml:space="preserve"> - ติดตามผลการขออนุญาตเป็นรายงานและจัดส่งเอกสารเพิ่มเติมตามที่กรมป่าไม้ร้องขอ</v>
          </cell>
          <cell r="AR15">
            <v>0</v>
          </cell>
          <cell r="AS15">
            <v>31.33</v>
          </cell>
          <cell r="AT15">
            <v>15.84</v>
          </cell>
          <cell r="AU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- 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กรมชลประทานยังไม่ตอบอนุญาต</v>
          </cell>
          <cell r="AV15" t="str">
            <v xml:space="preserve"> - ติดตามผลการขออนุญาตเป็นรายงานและจัดส่งเอกสารเพิ่มเติมตามที่กรมป่าไม้ร้องขอ</v>
          </cell>
          <cell r="AW15">
            <v>0</v>
          </cell>
          <cell r="AX15">
            <v>36.909999999999997</v>
          </cell>
          <cell r="AY15">
            <v>23.21</v>
          </cell>
          <cell r="AZ15" t="str">
            <v xml:space="preserve"> - 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- 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กรมชลประทานยังไม่ตอบอนุญาต</v>
          </cell>
          <cell r="BA15" t="str">
            <v xml:space="preserve"> - อยู่ระหว่างการพิจารณาของกรมป่าไม้  - อยู่ระหว่างการพิจารณาของสำนักงาน ชลประทานที่ 9 จังหวัดชลบุรี</v>
          </cell>
          <cell r="BB15">
            <v>0</v>
          </cell>
          <cell r="BC15">
            <v>44.89</v>
          </cell>
          <cell r="BD15">
            <v>23.97</v>
          </cell>
          <cell r="BE15" t="str">
            <v xml:space="preserve"> 1.การขออนุญาตใช้พื้นที่เขตป่าสงวนแห่งชาติ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2.การขอใช้ที่ดินในความครอบครองของกรมชลประทาน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กรมชลประทานยังไม่ตอบอนุญาต 3.การขออนุญาตติดตั้งบ่อเครื่องสูบน้ำเพิ่มแรงดัน ในเขตทางหลวงหมายเลข 3076 พนมสารคาม - เขาอ่างฤาไน กรมทางหลวงยังไม่ตอบอนุญาต</v>
          </cell>
          <cell r="BF15" t="str">
            <v xml:space="preserve"> 1.อยู่ระหว่างการพิจารณาของกรมป่าไม้  2.อยู่ระหว่างการพิจารณาของกรมป่าไม้ 3.อยู่ระหว่างการแก้ไขเอกสารประกอบการขออนุญาต</v>
          </cell>
          <cell r="BG15">
            <v>0</v>
          </cell>
          <cell r="BH15">
            <v>54.71</v>
          </cell>
          <cell r="BI15">
            <v>24.91</v>
          </cell>
          <cell r="BJ15" t="str">
            <v xml:space="preserve"> 1.การขออนุญาตใช้พื้นที่เขตป่าสงวนแห่งชาติ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2.การขอใช้ที่ดินในความครอบครองของกรมชลประทาน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กรมชลประทานตอบอนุญาตแล้ว ไม่ขัดข้องให้ กปภ.ใช้ประโยชน์ที่ดินและได้จัดส่งเอกสารการขอใช้ที่ดินให้กรมป่าไม้พิจารณาอนุญาตต่อไปแล้ว</v>
          </cell>
          <cell r="BK15" t="str">
            <v xml:space="preserve"> 1.อยู่ระหว่างการพิจารณาของกรมป่าไม้  2.อยู่ระหว่างการพิจารณาของกรมป่าไม้</v>
          </cell>
          <cell r="BL15">
            <v>0</v>
          </cell>
          <cell r="BM15">
            <v>77.95</v>
          </cell>
          <cell r="BN15">
            <v>30.27</v>
          </cell>
          <cell r="BO15" t="str">
            <v xml:space="preserve"> 1.การขออนุญาตใช้พื้นที่เขตป่าสงวนแห่งชาติ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2.การขอใช้ที่ดินในความครอบครองของกรมชลประทาน ในการวางท่อส่งน้ำดิบและก่อสร้างแพสูบน้ำดิบ กรมชลประทานตอบอนุญาตแล้ว ไม่ขัดข้องให้ กปภ.ใช้ประโยชน์ที่ดินและได้จัดส่งเอกสารการขอใช้ที่ดินให้กรมป่าไม้พิจารณาอนุญาตต่อไปแล้ว</v>
          </cell>
          <cell r="BP15" t="str">
            <v xml:space="preserve"> 1.อยู่ระหว่างการพิจารณาของกระทรวงทรัพยากรธรรมชาติและสิ่งแวดล้อม 2.อยู่ระหว่างการพิจารณาของกระทรวงทรัพยากรธรรมชาติและสิ่งแวดล้อม</v>
          </cell>
        </row>
        <row r="16">
          <cell r="A16" t="str">
            <v>1Z.57.0327.2.1.0.00.2</v>
          </cell>
          <cell r="B16">
            <v>2557</v>
          </cell>
          <cell r="C16" t="str">
            <v>งบลงทุนจัดทำแผนระยะยาว</v>
          </cell>
          <cell r="D16" t="str">
            <v>ก่อสร้างโรงสูบน้ำดิบ (เพิ่มเติม)/ก่อสร้างสถานีเพิ่มแรงดัน และปรับปรุงเพิ่มกำลังการผลิต พร้อมวางท่อส่งน้ำและติดตั้งเครื่องสูบน้ำ การประปาส่วนภูมิภาคสาขาพัทยา (ชั้นพิเศษ) (หน่วยบริการมาบยางพร) อำเภอบางละมุง จังหวัดชลบุรี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 - ประกวดราคาวันที่ 30 ก.ย.57(รอดำเนินการใหม่)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 t="str">
            <v xml:space="preserve"> - ไม่มีผู้เสนอราคาต่ำสุด (เสนอราคาเท่ากันทุกราย จึงส่งเรื่องให้ กปข.1 ทบทวนรายละเอียด)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 t="str">
            <v xml:space="preserve"> - อยู่ระหว่าง กปข.1 ทบทวน TOR (อยู่ระหว่างปรับแบบ เพื่อประกวดราคาครั้ง 2)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 t="str">
            <v xml:space="preserve"> - อยู่ระหว่างแต่งตั้งกรรมการร่าง TOR และคณะกรรมการกำหนดราคากลาง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 xml:space="preserve"> - อยู่ระหว่างเสนอเห็นชอบรายงานขอจ้าง/คำสั่ง/ประกาศ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 t="str">
            <v xml:space="preserve"> - อยู่ระหว่างประกวดราคาในวันที่ 11 มิ.ย. 58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 t="str">
            <v xml:space="preserve"> - อยู่ระหว่างนำผลเสนอคณะอนุกรรมการบริหาร วันที่ 22 ก.ค.58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str">
            <v xml:space="preserve"> - อยู่ระหว่างนำผลเสนอคณะกรรมการ กปภ. วันที่ 18 ส.ค.58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 t="str">
            <v xml:space="preserve"> - ลงนามสัญญา วันที่ 8 ก.ย.58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</row>
        <row r="17">
          <cell r="A17" t="str">
            <v>1Z.58.0031.2.1.0.00.2</v>
          </cell>
          <cell r="B17">
            <v>2558</v>
          </cell>
          <cell r="C17" t="str">
            <v>งบลงทุนจัดทำแผนระยะยาว</v>
          </cell>
          <cell r="D17" t="str">
            <v>งานวางท่อจากอ่างเก็บน้ำหนองปลาไหล-สถานีผลิตน้ำมาบยางพร กปภ.สาขาพัทยา (พ)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 xml:space="preserve"> - ประมาณราคา (อยู่ระหว่างปรับเพิ่มเนื้องาน โดยกองจัดเตรียม 1)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str">
            <v xml:space="preserve"> - อยู่ระหว่างเตรียมเอกสาร 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 t="str">
            <v xml:space="preserve"> -  อยู่ระหว่างเสนอ TOR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 t="str">
            <v xml:space="preserve"> - อยู่ระหว่างเสนอเห็นชอบรายงานขอจ้าง/คำสั่ง/ประกาศ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 t="str">
            <v xml:space="preserve"> - อยู่ระหว่างดำเนินการประกวดราคา วันที่ 1 เม.ย.58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 xml:space="preserve"> - อยู่ระหว่างนำผลเสนอคณะกรรมการ กปภ. อนุมัติรับราคา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 t="str">
            <v xml:space="preserve"> - อยู่ระหว่างนำผลเสนอคณะกรรมการ กปภ. อนุมัติรับราคา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 t="str">
            <v xml:space="preserve"> - อยู่ระหว่างนำผลเสนอคณะกรรมการ กปภ. อนุมัติรับราคา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str">
            <v xml:space="preserve"> - อยู่ระหว่างนำผลเสนอคณะกรรมการ กปภ. วันที่ 18 ส.ค.58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 t="str">
            <v xml:space="preserve"> - ลงนามสัญญา วันที่ 24 ก.ย.58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</row>
        <row r="18">
          <cell r="A18" t="str">
            <v>1Z.58.0032.2.1.0.00.2</v>
          </cell>
          <cell r="B18">
            <v>2558</v>
          </cell>
          <cell r="C18" t="str">
            <v>งบลงทุนจัดทำแผนระยะยาว</v>
          </cell>
          <cell r="D18" t="str">
            <v>ปรับปรุงระบบผลิตระยะเร่งด่วน (Modify Plant) จากเดิม 1,000 ลบ.ม./ชม.เพิ่มเป็น 2,000 ลบ.ม. กปภ.บ้านฉาง จ.ระยอง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 xml:space="preserve"> - ออกแบบ (อยู่ระหว่างสำรวจ-ออกแบบ โดยกองจัดเตรียม 1)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 xml:space="preserve"> - อยู่ระหว่างสำรวจ/ออกแบบ 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 t="str">
            <v xml:space="preserve"> - อยู่ระหว่างการออกแบบ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 t="str">
            <v xml:space="preserve"> - อยู่ระหว่างประมาณราคา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 t="str">
            <v xml:space="preserve"> - อยู่ระหว่างประมาณราคา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 xml:space="preserve"> - อยู่ระหว่างประมาณราคา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 t="str">
            <v xml:space="preserve"> - อยู่ระหว่างประมาณราคา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 t="str">
            <v xml:space="preserve"> - อยู่ระหว่างประมาณราคา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str">
            <v xml:space="preserve"> - อยู่ระหว่างจัดทำคำสั่งแต่งตั้งคณะกรรมการกำหนดราคากลาง, คณะกรรมการร่าง TOR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 t="str">
            <v xml:space="preserve"> - อยู่ระหว่างจัดทำ TOR และกำหนดราคากลาง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</row>
        <row r="19">
          <cell r="A19" t="str">
            <v>1Z.58.1589.1.1.2.00.1</v>
          </cell>
          <cell r="B19">
            <v>2558</v>
          </cell>
          <cell r="C19" t="str">
            <v>ก่อสร้างปรับปรุงกิจการประปาหลังรับโอน</v>
          </cell>
          <cell r="D19" t="str">
            <v>กปภ.สาขาบางคล้า(ดอนฉิมพลี) อ.บางคล้า จ.ฉะเชิงเทรา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 t="str">
            <v xml:space="preserve"> - ยังไม่เริ่มดำเนินการ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 t="str">
            <v xml:space="preserve"> - คณะกรรมการ กปภ. อนุมัติรับราคาวันที่ 23 มี.ค.58 (อยู่ระหว่างรอ ครม.อนุมัติ)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ลงนามสัญญาวันที่ 30 เม.ย.58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 xml:space="preserve"> - ผู้รับจ้างยังไม่ส่งแผนงาน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 t="str">
            <v xml:space="preserve"> - ผู้รับจ้างยังไม่ส่งแผนงาน</v>
          </cell>
          <cell r="BC19">
            <v>12.43</v>
          </cell>
          <cell r="BD19">
            <v>16.03</v>
          </cell>
          <cell r="BE19">
            <v>0</v>
          </cell>
          <cell r="BF19">
            <v>0</v>
          </cell>
          <cell r="BG19">
            <v>0</v>
          </cell>
          <cell r="BH19">
            <v>28.75</v>
          </cell>
          <cell r="BI19">
            <v>28.79</v>
          </cell>
          <cell r="BJ19">
            <v>0</v>
          </cell>
          <cell r="BK19">
            <v>0</v>
          </cell>
          <cell r="BL19">
            <v>0</v>
          </cell>
          <cell r="BM19">
            <v>34.92</v>
          </cell>
          <cell r="BN19">
            <v>33.090000000000003</v>
          </cell>
          <cell r="BO19">
            <v>0</v>
          </cell>
          <cell r="BP19">
            <v>0</v>
          </cell>
        </row>
        <row r="20">
          <cell r="A20" t="str">
            <v>1Z.59.1733.1.1.1.00.</v>
          </cell>
          <cell r="B20">
            <v>2559</v>
          </cell>
          <cell r="C20" t="str">
            <v>ก่อสร้างปรับปรุงขยาย</v>
          </cell>
          <cell r="D20" t="str">
            <v>กปภ.สาขาสระแก้ว อ.เมือง จ.สระแก้ว</v>
          </cell>
          <cell r="E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str">
            <v xml:space="preserve"> - ขออนุมัติในหลักการแล้ว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 t="str">
            <v xml:space="preserve"> - อยู่ระหว่างจัดทำ TOR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</row>
        <row r="21">
          <cell r="A21" t="str">
            <v>1Z.59.1735.1.1.1.00.</v>
          </cell>
          <cell r="B21">
            <v>2559</v>
          </cell>
          <cell r="C21" t="str">
            <v>ก่อสร้างปรับปรุงขยาย</v>
          </cell>
          <cell r="D21" t="str">
            <v>กปภ.สาขาตราด (บ่อไร่) อ.เมือง-แหลมงอบ-บ่อไร่ จ.ตราด</v>
          </cell>
          <cell r="E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str">
            <v xml:space="preserve"> - ขออนุมัติในหลักการแล้ว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 xml:space="preserve"> - อยู่ระหว่างจัดทำ TOR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1Z.59.1741.1.1.1.00.</v>
          </cell>
          <cell r="B22">
            <v>2559</v>
          </cell>
          <cell r="C22" t="str">
            <v>ก่อสร้างปรับปรุงขยาย</v>
          </cell>
          <cell r="D22" t="str">
            <v>กปภ.สาขาอรัญประเทศ อ.อรัญประเทศ จ.สระแก้ว</v>
          </cell>
          <cell r="E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</row>
        <row r="23">
          <cell r="A23" t="str">
            <v>1Z.59.1911.1.1.1.00</v>
          </cell>
          <cell r="B23">
            <v>2559</v>
          </cell>
          <cell r="C23" t="str">
            <v>ก่อสร้างปรับปรุงขยาย</v>
          </cell>
          <cell r="D23" t="str">
            <v>กปภ.สาขาพัทยา-แหลมฉบัง-ศรีราชา อ.ปลวกแดง-นิคมพัฒนา จ.ระยอง-ชลบุรี ระยะที่ 1 ส่วนที่ 1.1 ก่อสร้าง Conventional Plant ขนาด 2,000 ลบ.ม./ชม. และระบบท่อส่ง-จ่าย</v>
          </cell>
          <cell r="E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</row>
        <row r="24">
          <cell r="A24" t="str">
            <v>1Z.59.1912.1.1.1.00</v>
          </cell>
          <cell r="B24">
            <v>2559</v>
          </cell>
          <cell r="C24" t="str">
            <v>ก่อสร้างปรับปรุงขยาย</v>
          </cell>
          <cell r="D24" t="str">
            <v>กปภ.สาขาพัทยา-แหลมฉบัง-ศรีราชา อ.ปลวกแดง-นิคมพัฒนา จ.ระยอง-ชลบุรี ระยะที่ 1 ส่วนที่ 1.2 ก่อสร้าง Conventional Plant ขนาด 2,000 ลบ.ม./ชม. และระบบท่อส่ง-จ่าย</v>
          </cell>
          <cell r="E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</row>
        <row r="25">
          <cell r="A25" t="str">
            <v>1Z.59.1747.1.1.1.00.</v>
          </cell>
          <cell r="B25">
            <v>2559</v>
          </cell>
          <cell r="C25" t="str">
            <v>ก่อสร้างปรับปรุงขยาย</v>
          </cell>
          <cell r="D25" t="str">
            <v>กปภ.สาขาพัทยา-กปภ.สาขาแหลมฉบัง-กปภ.สาขาศรีราชา อ.ปลวกแดง-นิคมพัฒนา จ.ระยอง-ชลบุรี (ระยะที่ 1 ส่วนที่ 2 ก่อสร้างสถานีจ่ายน้ำคอเขาและระบบท่อส่ง-จ่าย)</v>
          </cell>
          <cell r="E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1Z.59.1748.1.1.1.00.</v>
          </cell>
          <cell r="B26">
            <v>2559</v>
          </cell>
          <cell r="C26" t="str">
            <v>ก่อสร้างปรับปรุงขยาย</v>
          </cell>
          <cell r="D26" t="str">
            <v>กปภ.สาขาพัทยา-กปภ.สาขาแหลมฉบัง-กปภ.สาขาศรีราชา อ.ปลวกแดง-นิคมพัฒนา จ.ระยอง-ชลบุรี (ระยะที่ 1 ส่วนที่ 3 ก่อสร้างสถานีจ่ายน้ำหนองปรือและระบบท่อส่ง-จ่าย)</v>
          </cell>
          <cell r="E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</row>
        <row r="27">
          <cell r="A27" t="str">
            <v>1Z.59.1749.1.1.1.00.</v>
          </cell>
          <cell r="B27">
            <v>2559</v>
          </cell>
          <cell r="C27" t="str">
            <v>ก่อสร้างปรับปรุงขยาย</v>
          </cell>
          <cell r="D27" t="str">
            <v>กปภ.สาขาบางปะกง อ.บางปะกง จ.ฉะเชิงเทรา</v>
          </cell>
          <cell r="E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str">
            <v xml:space="preserve"> - สำรวจ/ออกแบบ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 xml:space="preserve"> - สำรวจ/ออกแบบ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</row>
        <row r="28">
          <cell r="A28" t="str">
            <v>1Z.58.2221.2.2.1.00.2</v>
          </cell>
          <cell r="B28">
            <v>2559</v>
          </cell>
          <cell r="C28" t="str">
            <v>แผนงานเร่งด่วนรองรับเขตพัฒนาเศรษฐกิจพิเศษสระแก้ว การประปาส่วนภูมิภาคสาขาอรัญประเทศ ปี 2558(งานก่อสร้างปรับปรุงระบบประปาและอาคาร)</v>
          </cell>
          <cell r="D28" t="str">
            <v>งานก่อสร้าง Mobile Plant ขนาด 200 ลบ.ม./ชม และวางท่อขยายเขต กปภ.สาขาอรัญประเทศ จังหวัดสระแก้ว</v>
          </cell>
          <cell r="E28">
            <v>0</v>
          </cell>
          <cell r="F28">
            <v>0</v>
          </cell>
        </row>
        <row r="29">
          <cell r="A29" t="str">
            <v>1Z.60.0322.1.2.2.00.1</v>
          </cell>
          <cell r="B29">
            <v>2560</v>
          </cell>
          <cell r="C29" t="str">
            <v>ค่าวางท่อขยายเขตจำหน่ายน้ำ</v>
          </cell>
          <cell r="D29" t="str">
            <v>งานวางท่อขยายเขตจ่ายน้ำพื้นที่เมืองระยอง และอำเภอแกลง จ.ระยอง</v>
          </cell>
        </row>
      </sheetData>
      <sheetData sheetId="3" refreshError="1"/>
      <sheetData sheetId="4" refreshError="1">
        <row r="3">
          <cell r="A3" t="str">
            <v>รหัส Sap</v>
          </cell>
        </row>
        <row r="5">
          <cell r="A5" t="str">
            <v>1Z.56.1839.2.1.0.00.2</v>
          </cell>
          <cell r="B5">
            <v>2556</v>
          </cell>
          <cell r="C5" t="str">
            <v>งบลงทุนจัดทำแผนระยะยาว</v>
          </cell>
          <cell r="D5" t="str">
            <v>กปภ.สาขาปทุมธานี ปรับปรุงเพิ่มกำลังการผลิต จาก 2,000 ลบ.ม./ชม. เป็น 4,000 ลบ.ม./ชม. พร้อมวางท่อส่งน้ำดิบและท่อจ่าย สถานีผลิตน้ำวัดชัยสิทธาวาส</v>
          </cell>
          <cell r="E5">
            <v>100</v>
          </cell>
          <cell r="F5">
            <v>70.459999999999994</v>
          </cell>
          <cell r="G5" t="str">
            <v>กรมชลประทานระงับการก่อสร้างเสาคอนกรีตเสริมเหล็กรับท่อและขณะนี้รออนุญาตจากกรมชลประทาน</v>
          </cell>
          <cell r="H5" t="str">
            <v>ประสานงานกับกรมชลประทาน</v>
          </cell>
          <cell r="I5">
            <v>0</v>
          </cell>
          <cell r="J5">
            <v>100</v>
          </cell>
          <cell r="K5">
            <v>71.53</v>
          </cell>
          <cell r="L5" t="str">
            <v xml:space="preserve"> - กปภ.เพิ่มเติมงานเสาเข็มรับบ่อประตูน้ำใสภายในโรงกรอง อยู่ระหว่างการตกลงราคากับผู้รับจ้าง</v>
          </cell>
          <cell r="M5">
            <v>0</v>
          </cell>
          <cell r="N5">
            <v>0</v>
          </cell>
          <cell r="O5">
            <v>100</v>
          </cell>
          <cell r="P5">
            <v>72.11</v>
          </cell>
          <cell r="Q5" t="str">
            <v xml:space="preserve"> - กปภ.เพิ่มเติมงานเสาเข็มรับบ่อประตูน้ำใสภายในโรงกรอง อยู่ระหว่างตกลงราคากับผู้รับจ้าง - ระบบสูบน้ำดิบอัตโนมัติเดิม ไม่สามารถใช้งานได้ กปภ.แก้ไขเปลี่ยนแปลงระบบ scada  - งานคันดินถมไม่สามารถดำเนินการตามแบบกำหนดได้ อยู่ระหว่างดำเนินการสำรวจออกแบบ - การขออนุมัติแก้ไขเปลี่ยนแปลง ขยายเวลาก่อสร้างและเพิ่มวงเงินค่าก่อสร้างอยู่ระหว่างรอรวบรวมเอกสารขออนุมัติ</v>
          </cell>
          <cell r="R5">
            <v>0</v>
          </cell>
          <cell r="S5">
            <v>0</v>
          </cell>
          <cell r="T5">
            <v>100</v>
          </cell>
          <cell r="U5">
            <v>74.400000000000006</v>
          </cell>
          <cell r="V5" t="str">
            <v xml:space="preserve"> - กปภ.ขอแก้ไขงานเสาเข็มรับบ่อภายในโรงกรอง </v>
          </cell>
          <cell r="W5">
            <v>0</v>
          </cell>
          <cell r="X5" t="str">
            <v xml:space="preserve"> - อยู่ระหว่างตกลงราคากับผู้รับจ้าง</v>
          </cell>
          <cell r="Y5">
            <v>100</v>
          </cell>
          <cell r="Z5">
            <v>74.53</v>
          </cell>
          <cell r="AA5" t="str">
            <v xml:space="preserve"> - กปภ.เพิ่มเติมงานเสาเข็มรับบ่อประตูน้ำใสภายในโรงกรอง อยู่ระหว่างตกลงราคากับผู้รับจ้าง - ระบบสูบน้ำดิบอัตโนมัติเดิม ไม่สมารถใช้งานได้ กปภ.แก้ไขเปลี่ยนแปลงเป็นระบบ SCADA - กปภ.แก้ไขงานดินถมที่ไม่สามารถดำเนินการตามแบบกำหนดได้ อยู่ระหว่างตกลงราคากับผู้รับจ้าง - การขออนุมัติแก้ไขเปลี่ยนแปลง ขยายเวลาก่อสร้างและเพิ่มวงเงินค่าก่อสร้าง อยู่ระหว่างรอรวบรวมเอกสารขออนุมัติ</v>
          </cell>
          <cell r="AB5">
            <v>0</v>
          </cell>
          <cell r="AC5" t="str">
            <v xml:space="preserve"> - อยู่ระหว่างตกลงราคากับผู้รับจ้าง</v>
          </cell>
          <cell r="AD5">
            <v>100</v>
          </cell>
          <cell r="AE5">
            <v>74.97</v>
          </cell>
          <cell r="AF5" t="str">
            <v xml:space="preserve"> - กปภ.เพิ่มเติมงานเสาเข็มรับบ่อประตูน้ำใสภายในโรงกรอง อยู่ระหว่างตกลงราคากับผู้รับจ้าง - ระบบสูบน้ำดิบอัตโนมัติเดิม ไม่สมารถใช้งานได้ กปภ.แก้ไขเปลี่ยนแปลงเป็นระบบ SCADA - กปภ.แก้ไขงานถมดินที่ไม่สามารถดำเนินการตามแบบที่กำหนดได้ อยู่ระหว่างตกลงราคากับผู้รับจ้าง - การขออนุมัติแก้ไขเปลี่ยนแปลง ขยายเวลาก่อสร้างและเพิ่มวงเงินค่าก่อสร้าง อยู่ระหว่างรอรวบรวมเอกสารขออนุมัติ</v>
          </cell>
          <cell r="AG5">
            <v>0</v>
          </cell>
          <cell r="AH5" t="str">
            <v xml:space="preserve"> - อยู่ระหว่างตกลงราคากับผู้รับจ้าง</v>
          </cell>
          <cell r="AI5">
            <v>100</v>
          </cell>
          <cell r="AJ5">
            <v>76.47</v>
          </cell>
          <cell r="AK5" t="str">
            <v xml:space="preserve"> - กปภ.เพิ่มเติมงานเสาเข็มรับบ่อประตูน้ำใสภายในโรงกรอง อยู่ระหว่างตกลงราคากับผู้รับจ้าง</v>
          </cell>
          <cell r="AL5" t="str">
            <v>มติคณะกรรมการตรวจการจ้าง ครั้งที่ 10 มีติดังนี้ - ระบบสูบน้ำดิบอัตโนมัติเดิมไม่สามารถใช้งานได้ มติให้ยกเลิกระบบควบคุมระยะไกลและให้ดำเนินการตามแบบเดิม - งานดินถมที่ไม่สามารถดำเนินการได้ มติให้ยกเลิกงานดันดินถมบริเวณด้านฝาถังตกตะกอนเดิม โดยให้ดำเนินการก่อสร้างรางระบายน้ำสำเร็จรูปตัวยู</v>
          </cell>
          <cell r="AM5">
            <v>0</v>
          </cell>
          <cell r="AN5">
            <v>100</v>
          </cell>
          <cell r="AO5">
            <v>79.709999999999994</v>
          </cell>
          <cell r="AP5" t="str">
            <v xml:space="preserve"> - กปภ.เพิ่มเติมงานเสาเข็มรับบ่อประตูน้ำใสภายในโรงกรอง อยู่ระหว่างตกลงราคากับผู้รับจ้าง</v>
          </cell>
          <cell r="AQ5" t="str">
            <v>มติคณะกรรมการตรวจการจ้าง ครั้งที่ 10 มีติดังนี้ - ระบบสูบน้ำดิบอัตโนมัติเดิมไม่สามารถใช้งานได้ มติให้ยกเลิกระบบควบคุมระยะไกลและให้ดำเนินการตามแบบเดิม - งานดินถมที่ไม่สามารถดำเนินการได้ มติให้ยกเลิกงานดันดินถมบริเวณด้านฝาถังตกตะกอนเดิม โดยให้ดำเนินการก่อสร้างรางระบายน้ำสำเร็จรูปตัวยู - การขออนุมัติแก้ไขเปลี่ยนแปลง ขยายเวลาก่อสร้างและเพิ่มวงเงินค่าก่อสร้าง อยู่ระหว่างรอรวบรวมเอกสารขออนุมัติ</v>
          </cell>
          <cell r="AR5">
            <v>0</v>
          </cell>
          <cell r="AS5">
            <v>81.25</v>
          </cell>
          <cell r="AT5">
            <v>81.25</v>
          </cell>
          <cell r="AU5" t="str">
            <v xml:space="preserve"> - คณะกรรมการมีมติให้ยกเลิกงานดันดินถม โดยรอบสถานีฯ เนื่องจากสภาพพื้นที่ ไม่สามารถก่อสร้างได้ </v>
          </cell>
          <cell r="AV5" t="str">
            <v xml:space="preserve"> - อยู่ระหว่างเสนอผู้ออกแบบ (ฝวศ.) พิจารณา</v>
          </cell>
          <cell r="AW5" t="str">
            <v xml:space="preserve"> - ปรับแผนงานก่อสร้าง เนื่องจากได้รับอนุมัติขยายเวลา 180 วัน นับถัดจากวันที่ กปภ. แจ้งผู้รับจ้างดำเนินการ</v>
          </cell>
          <cell r="AX5">
            <v>84.99</v>
          </cell>
          <cell r="AY5">
            <v>87.2</v>
          </cell>
          <cell r="AZ5" t="str">
            <v xml:space="preserve"> - คณะกรรมการมีมติให้ยกเลิกงานดันดินถม โดยรอบสถานีฯ เนื่องจากสภาพพื้นที่ ไม่สามารถก่อสร้างได้ </v>
          </cell>
          <cell r="BA5" t="str">
            <v xml:space="preserve"> - อยู่ระหว่างเสนอผู้ออกแบบ (ฝวศ.) พิจารณา</v>
          </cell>
          <cell r="BB5">
            <v>0</v>
          </cell>
          <cell r="BC5">
            <v>88.38</v>
          </cell>
          <cell r="BD5">
            <v>89.4</v>
          </cell>
          <cell r="BE5" t="str">
            <v xml:space="preserve"> - คณะกรรมการมีมติให้ยกเลิกงานดันดินถม โดยรอบสถานีฯ เนื่องจากสภาพพื้นที่ ไม่สามารถก่อสร้างได้ </v>
          </cell>
          <cell r="BF5" t="str">
            <v xml:space="preserve"> - อยู่ระหว่างเสนอผู้ออกแบบ (ฝวศ.) พิจารณา</v>
          </cell>
          <cell r="BG5">
            <v>0</v>
          </cell>
          <cell r="BH5">
            <v>91.5</v>
          </cell>
          <cell r="BI5">
            <v>91.72</v>
          </cell>
          <cell r="BJ5" t="str">
            <v xml:space="preserve"> - คณะกรรมการมีมติให้ยกเลิกงานดันดินถม โดยรอบสถานีผลิตน้ำวัดชัยสิทธาวาส เนื่องจากสภาพพื้นที่ ไม่สามารถก่อสร้างได้ ผู้ออกแบบ (ฝวศ.) พิจารณาเห็นควรยกเลิกโดยมีค่างานลดลง </v>
          </cell>
          <cell r="BK5" t="str">
            <v xml:space="preserve"> - อยู่ระหว่างผู้ออกแบบ (ฝวศ.) พิจารณา</v>
          </cell>
          <cell r="BL5">
            <v>0</v>
          </cell>
          <cell r="BM5">
            <v>94.73</v>
          </cell>
          <cell r="BN5">
            <v>94.85</v>
          </cell>
          <cell r="BO5" t="str">
            <v xml:space="preserve"> - คณะกรรมการมีมติให้ยกเลิกงานดันดินถม โดยรอบสถานีผลิตน้ำวัดชัยสิทธาวาส เนื่องจากสภาพพื้นที่ ไม่สามารถก่อสร้างได้ ผู้ออกแบบ (ฝวศ.) พิจารณาเห็นควรยกเลิกโดยมีค่างานลดลง </v>
          </cell>
          <cell r="BP5" t="str">
            <v xml:space="preserve"> - อยู่ระหว่างผู้ออกแบบ (ฝวศ.) พิจารณา</v>
          </cell>
          <cell r="BQ5">
            <v>0</v>
          </cell>
          <cell r="BR5">
            <v>98.05</v>
          </cell>
        </row>
        <row r="6">
          <cell r="A6" t="str">
            <v>1Z.56.1282.1.1.1.00.</v>
          </cell>
          <cell r="B6">
            <v>2556</v>
          </cell>
          <cell r="C6" t="str">
            <v>ก่อสร้างปรับปรุงขยาย</v>
          </cell>
          <cell r="D6" t="str">
            <v>กปภ.สาขาอ่างทอง-วิเศษชัยชาญ</v>
          </cell>
          <cell r="E6">
            <v>44.28</v>
          </cell>
          <cell r="F6">
            <v>42.48</v>
          </cell>
          <cell r="G6">
            <v>0</v>
          </cell>
          <cell r="H6">
            <v>0</v>
          </cell>
          <cell r="I6">
            <v>0</v>
          </cell>
          <cell r="J6">
            <v>58.85</v>
          </cell>
          <cell r="K6">
            <v>45.26</v>
          </cell>
          <cell r="L6" t="str">
            <v xml:space="preserve"> - กรมชลประทานยังไม่อนุญาตวางท่อ - งานแก้ไขแบบเสารับท่อข้ามแม่น้ำน้อยเป็นโครงการ TRUSS</v>
          </cell>
          <cell r="M6">
            <v>0</v>
          </cell>
          <cell r="N6">
            <v>0</v>
          </cell>
          <cell r="O6">
            <v>77.33</v>
          </cell>
          <cell r="P6">
            <v>51.02</v>
          </cell>
          <cell r="Q6" t="str">
            <v xml:space="preserve"> - กรมชลประทานยังไม่อนุญาตวางท่อ - งานแก้ไขแบบเสารับท่อข้ามแม่น้ำน้อยเป็นโครงการ TRUSS</v>
          </cell>
          <cell r="R6">
            <v>0</v>
          </cell>
          <cell r="S6">
            <v>0</v>
          </cell>
          <cell r="T6">
            <v>93.18</v>
          </cell>
          <cell r="U6">
            <v>52.3</v>
          </cell>
          <cell r="V6" t="str">
            <v xml:space="preserve"> - กรมชลประทานยังไม่อนุญาตให้วางท่อ</v>
          </cell>
          <cell r="W6" t="str">
            <v xml:space="preserve"> - อยู่ระหว่างประสานกรมชลประทานเพื่อขออนุญาต</v>
          </cell>
          <cell r="X6">
            <v>0</v>
          </cell>
          <cell r="Y6">
            <v>99.75</v>
          </cell>
          <cell r="Z6">
            <v>55.6</v>
          </cell>
          <cell r="AA6" t="str">
            <v xml:space="preserve"> - กรมชลประทานไม่อนุญาตให้วางท่อ ในอำเภอวิเศษชัยชาญบางส่วนและไม่อนุญาตให้ก่อสร้างเสารับท่อข้ามแม่น้ำน้อย </v>
          </cell>
          <cell r="AB6" t="str">
            <v xml:space="preserve"> - อยู่ระหว่างประสานกรมชลประทานเพื่อขออนุญาต</v>
          </cell>
          <cell r="AC6">
            <v>0</v>
          </cell>
          <cell r="AD6">
            <v>100</v>
          </cell>
          <cell r="AE6">
            <v>57.17</v>
          </cell>
          <cell r="AF6" t="str">
            <v xml:space="preserve"> - กรมชลประทานไม่อนุญาตให้วางท่อ ในอำเภอวิเศษชัยชาญบางส่วนและไม่อนุญาตให้ก่อสร้างเสารับท่อข้ามแม่น้ำน้อย </v>
          </cell>
          <cell r="AG6" t="str">
            <v xml:space="preserve"> - ประสานกรมชลประทานเพื่อขออนุญาต และขออนุมัติแก้ไขเปลี่ยนแปลงงานก่อสร้างและขยายเวลา 140 วัน</v>
          </cell>
          <cell r="AH6">
            <v>0</v>
          </cell>
          <cell r="AI6">
            <v>100</v>
          </cell>
          <cell r="AJ6">
            <v>62.22</v>
          </cell>
          <cell r="AK6">
            <v>0</v>
          </cell>
          <cell r="AL6">
            <v>0</v>
          </cell>
          <cell r="AM6" t="str">
            <v>ได้รับอนุมัติแก้ไขเปลี่ยนแปลงงานก่อสร้างและขยายเวลานับถัดจากวันสิ้นสุดสัญญา จนถึงวันที่ผู้ควบคุมงานแจ้งให้เข้าดำเนินการ จำนวน 140 วัน</v>
          </cell>
          <cell r="AN6">
            <v>100</v>
          </cell>
          <cell r="AO6">
            <v>63.51</v>
          </cell>
          <cell r="AP6" t="str">
            <v xml:space="preserve"> - งานวางท่อเขตทางหลวง 3195 ตอนวิเศษชัยชาญ - ป่างิ้ว ไม่สามารถวางท่อได้</v>
          </cell>
          <cell r="AQ6" t="str">
            <v xml:space="preserve"> - อยู่ระหว่างกรมทางหลวงเจรจากับเจ้าของบ้านเพื่อจ่ายเงินทดแทนค่าเวนคืนที่ดินให้แล้วเสร็จ</v>
          </cell>
          <cell r="AR6">
            <v>0</v>
          </cell>
          <cell r="AS6">
            <v>71.56</v>
          </cell>
          <cell r="AT6">
            <v>71.7</v>
          </cell>
          <cell r="AU6" t="str">
            <v xml:space="preserve"> - งานวางท่อในเขตทางหลวง สายวิเศษชัยชาญ - ป่างิ้ว PE dia. 315 มม. ติดพื้นที่เอกชน แขวงการทางฯ พิพาทเขตทางกับเอกชน - งานวางท่ออำเภอวิเศษชัยชาญ กรมชลประทานยังไม่ตอบอนุญาตให้ วางท่อ</v>
          </cell>
          <cell r="AV6">
            <v>0</v>
          </cell>
          <cell r="AW6" t="str">
            <v xml:space="preserve"> - ปรับแผนงานก่อสร้าง เนื่องจากได้รับอนุมัติ ขยายเวลา 140 วัน </v>
          </cell>
          <cell r="AX6">
            <v>85.93</v>
          </cell>
          <cell r="AY6">
            <v>74.48</v>
          </cell>
          <cell r="AZ6" t="str">
            <v xml:space="preserve"> - งานวางท่อในเขตทางหลวง สายวิเศษชัยชาญ - ป่างิ้ว PE dia. 315 มม. ติดพื้นที่เอกชน แขวงการทางฯ พิพาทเขตทางกับเอกชน - งานวางท่ออำเภอวิเศษชัยชาญ กรมชลประทานยังไม่ตอบอนุญาตให้ วางท่อ</v>
          </cell>
          <cell r="BA6">
            <v>0</v>
          </cell>
          <cell r="BB6">
            <v>0</v>
          </cell>
          <cell r="BC6">
            <v>96.21</v>
          </cell>
          <cell r="BD6">
            <v>76.099999999999994</v>
          </cell>
          <cell r="BE6" t="str">
            <v xml:space="preserve"> - งานวางท่อในเขตทางหลวง สายวิเศษชัยชาญ - ป่างิ้ว PE dia. 315 มม. ติดพื้นที่เอกชน แขวงการทางฯ พิพาทเขตทางกับเอกชน - งานวางท่ออำเภอวิเศษชัยชาญ กรมชลประทานยังไม่ตอบอนุญาตให้ วางท่อ</v>
          </cell>
          <cell r="BF6" t="str">
            <v xml:space="preserve"> - อยู่ระหว่างประสานดำเนินการ</v>
          </cell>
          <cell r="BG6">
            <v>0</v>
          </cell>
          <cell r="BH6">
            <v>100</v>
          </cell>
          <cell r="BI6">
            <v>80.180000000000007</v>
          </cell>
          <cell r="BJ6" t="str">
            <v xml:space="preserve"> 1.งานวางท่อในเขตทางหลวง สายวิเศษชัยชาญ - ป่างิ้ว PE dia. 315 มม. ติดพื้นที่เอกชน แขวงการทางฯ พิพาทเขตทางกับเอกชน ยังไม่สามารถวางท่อได้ 2.งานวางท่ออำเภอวิเศษชัยชาญ กรมชลประทานยังไม่ตอบอนุญาตให้ วางท่อ 3.คณะกรรมการฯ มีมติให้ขยายเวลาก่อสร้าง เนื่องจากส่งมอบพื้นที่ในเขตชลประทานอำเภอวิเศษชัยชาญไม่ได้</v>
          </cell>
          <cell r="BK6" t="str">
            <v xml:space="preserve"> 1.อยู่ระหว่างติดตามและประสานงานกรมทางหลวง 2.อยู่ระหว่างธนารักษ์จังหวัดพิจารณา</v>
          </cell>
          <cell r="BL6">
            <v>0</v>
          </cell>
          <cell r="BM6">
            <v>100</v>
          </cell>
          <cell r="BN6">
            <v>84.27</v>
          </cell>
          <cell r="BO6" t="str">
            <v xml:space="preserve"> 1.งานวางท่อในเขตทางหลวง สายวิเศษชัยชาญ - ป่างิ้ว PE dia. 315 มม. ติดพื้นที่เอกชน แขวงการทางฯ พิพาทเขตทางกับเอกชน ยังไม่สามารถวางท่อได้ 2.งานวางท่ออำเภอวิเศษชัยชาญ กรมชลประทานยังไม่ตอบอนุญาตให้ วางท่อ 3.คณะกรรมการฯ มีมติให้ขยายเวลาก่อสร้าง เนื่องจากส่งมอบพื้นที่ในเขตชลประทานอำเภอวิเศษชัยชาญไม่ได้</v>
          </cell>
          <cell r="BP6" t="str">
            <v xml:space="preserve"> 1.อยู่ระหว่างติดตามและประสานงานกรมทางหลวง 2.ธนารักษ์จังหวัดได้พิจารณาแล้ว ขณะนี้กำลังเสนอผู้ว่าการจังหวัดลงนาม</v>
          </cell>
          <cell r="BQ6">
            <v>0</v>
          </cell>
          <cell r="BR6">
            <v>100</v>
          </cell>
        </row>
        <row r="7">
          <cell r="A7" t="str">
            <v>1Z.56.1280.1.1.1.00.</v>
          </cell>
          <cell r="B7">
            <v>2556</v>
          </cell>
          <cell r="C7" t="str">
            <v>ก่อสร้างปรับปรุงขยาย</v>
          </cell>
          <cell r="D7" t="str">
            <v>กปภ.สาขามวกเหล็ก</v>
          </cell>
          <cell r="E7">
            <v>56.31</v>
          </cell>
          <cell r="F7">
            <v>41.96</v>
          </cell>
          <cell r="G7" t="str">
            <v>แก้ไขโรงสูบน้ำแรงต่ำบริเวณสถานีสูบน้ำดิบบ้านช่องเหนือตามความเห็นของคณะกรรมการจังหวัดและกรมเจ้าท่า</v>
          </cell>
          <cell r="H7" t="str">
            <v>ประสานงานคณะกรรมการจังหวัดและกรมเจ้าท่า</v>
          </cell>
          <cell r="I7">
            <v>0</v>
          </cell>
          <cell r="J7">
            <v>62.94</v>
          </cell>
          <cell r="K7">
            <v>48.93</v>
          </cell>
          <cell r="L7" t="str">
            <v xml:space="preserve"> - แก้ไขโรงสูบน้ำแรงต่ำบริเวณสถานีสูบน้ำดิบบ้านช่องเหนือตามความเห็นของคณะกรรมการจังหวัดและกรมเจ้าท่า</v>
          </cell>
          <cell r="M7">
            <v>0</v>
          </cell>
          <cell r="N7">
            <v>0</v>
          </cell>
          <cell r="O7">
            <v>69.16</v>
          </cell>
          <cell r="P7">
            <v>52.09</v>
          </cell>
          <cell r="Q7" t="str">
            <v xml:space="preserve"> - แก้ไขโรงสูบน้ำแรงต่ำบริเวณสถานีสูบน้ำดิบบ้านช่องเหนือตามความเห็นของคณะกรรมการจังหวัดและกรมเจ้าท่า</v>
          </cell>
          <cell r="R7">
            <v>0</v>
          </cell>
          <cell r="S7">
            <v>0</v>
          </cell>
          <cell r="T7">
            <v>77.37</v>
          </cell>
          <cell r="U7">
            <v>55.89</v>
          </cell>
          <cell r="V7" t="str">
            <v xml:space="preserve"> - แก้ไขโรงสูบน้ำแรงต่ำบริเวณสถานีสูบน้ำดิบบ้านช่องเหนือ ตามมติของคณะกรรมการจังหวัดและกรมเจ้าท่า</v>
          </cell>
          <cell r="W7" t="str">
            <v xml:space="preserve"> - ประสานงานคณะกรรมการจังหวัดและกรมเจ้าท่า</v>
          </cell>
          <cell r="X7">
            <v>0</v>
          </cell>
          <cell r="Y7">
            <v>85.8</v>
          </cell>
          <cell r="Z7">
            <v>56.65</v>
          </cell>
          <cell r="AA7" t="str">
            <v xml:space="preserve"> - โรงสูบน้ำแรงต่ำบริเวณสถานีสูบน้ำดิบล้านช่องเหนือ กรมเจ้าท่ายังไม่อนุญาตให้ดำเนินการ</v>
          </cell>
          <cell r="AB7" t="str">
            <v xml:space="preserve"> - อยู่ระหว่างรอผลอนุญาตจากการประชุมของคณะกรรมการพิจารณาอนุญาตก่อสร้างสิ่งล่วงล้ำลำน้ำ จ.สระบุรี</v>
          </cell>
          <cell r="AC7">
            <v>0</v>
          </cell>
          <cell r="AD7">
            <v>91.62</v>
          </cell>
          <cell r="AE7">
            <v>59.79</v>
          </cell>
          <cell r="AF7" t="str">
            <v xml:space="preserve"> - กรมเจ้าท่ายังไม่อนุญาตให้ดำเนินการงานโรงสูบน้ำแรงต่ำบริเวณสถานีสูบน้ำดิบล้านช่องเหนือ </v>
          </cell>
          <cell r="AG7" t="str">
            <v xml:space="preserve"> - อยู่ระหว่างรอผลอนุญาตจากการประชุมของคณะกรรมการพิจารณาอนุญาตก่อสร้างสิ่งล่วงล้ำลำน้ำ จ.สระบุรี</v>
          </cell>
          <cell r="AH7">
            <v>0</v>
          </cell>
          <cell r="AI7">
            <v>96.27</v>
          </cell>
          <cell r="AJ7">
            <v>67.069999999999993</v>
          </cell>
          <cell r="AK7" t="str">
            <v xml:space="preserve"> - กรมเจ้าท่ายังไม่อนุญาตให้ดำเนินการงานโรงสูบน้ำแรงต่ำบริเวณสถานีสูบน้ำดิบล้านช่องเหนือ </v>
          </cell>
          <cell r="AL7" t="str">
            <v xml:space="preserve"> - อยู่ระหว่างรอผลอนุญาตจากการประชุมของคณะกรรมการพิจารณาสิ่งล่วงล้ำลำน้ำจังหวัดสระบุรี</v>
          </cell>
          <cell r="AM7">
            <v>0</v>
          </cell>
          <cell r="AN7">
            <v>99.54</v>
          </cell>
          <cell r="AO7">
            <v>70</v>
          </cell>
          <cell r="AP7" t="str">
            <v xml:space="preserve"> - กรมเจ้าท่ายังไม่อนุญาตให้ดำเนินการก่อสร้างโรงสูบน้ำแรงต่ำบริเวณสถานีสูบน้ำดิบบ้านช่องเหนือ </v>
          </cell>
          <cell r="AQ7" t="str">
            <v xml:space="preserve"> - อยู่ระหว่างรอผลอนุญาตจากการประชุมของคณะกรรมการพิจารณาสิ่งล่วงล้ำลำน้ำจังหวัดสระบุรี</v>
          </cell>
          <cell r="AR7">
            <v>0</v>
          </cell>
          <cell r="AS7">
            <v>100</v>
          </cell>
          <cell r="AT7">
            <v>80.489999999999995</v>
          </cell>
          <cell r="AU7" t="str">
            <v xml:space="preserve"> - กรมเจ้าท่ายังไม่อนุญาตให้ดำเนินการก่อสร้างโรงสูบน้ำแรงต่ำบริเวณสถานีสูบน้ำดิบบ้านช่องเหนือ  - อยู่ระหว่างรอผลอนุญาตจากการประชุมของคณะกรรมการพิจารณาสิ่งล่วงล้ำลำน้ำจังหวัดสระบุรี</v>
          </cell>
          <cell r="AV7" t="str">
            <v xml:space="preserve"> - อยู่ระหว่างดำเนินการแก้ไขแบบแปลน</v>
          </cell>
          <cell r="AW7">
            <v>0</v>
          </cell>
          <cell r="AX7">
            <v>100</v>
          </cell>
          <cell r="AY7">
            <v>82.64</v>
          </cell>
          <cell r="AZ7" t="str">
            <v xml:space="preserve"> - โรงสูบน้ำแรงต่ำบริเวณสถานีสูบน้ำดิบบ้านช่องเหนือ กรมเจ้าท่ายังไม่อนุญาตให้ดำเนินการทั้งนี้ต้องรอผลการประชุมของคณะกรรมการพิจารณาสิ่งล่วงล้ำลำน้ำจังหวัดสระบุรี</v>
          </cell>
          <cell r="BA7" t="str">
            <v xml:space="preserve"> - อยู่ระหว่างดำเนินการแก้ไขแบบแปลน</v>
          </cell>
          <cell r="BB7">
            <v>0</v>
          </cell>
          <cell r="BC7">
            <v>100</v>
          </cell>
          <cell r="BD7">
            <v>84.23</v>
          </cell>
          <cell r="BE7" t="str">
            <v xml:space="preserve"> - โรงสูบน้ำแรงต่ำบริเวณสถานีสูบน้ำดิบบ้านช่องเหนือ กรมเจ้าท่ายังไม่อนุญาตให้ดำเนินการทั้งนี้ต้องรอผลการประชุมของคณะกรรมการพิจารณาสิ่งล่วงล้ำลำน้ำจังหวัดสระบุรี ทั้งนี้คณะกรรมการฯ พิจารณามีมติให้1.แก้ไขแบบโรงสูบน้ำแรงต่ำ โดยยกเลิกคานส่วนที่กีดขวางทางการไหลของน้ำและให้สำนักงานทรัพยากรธรรมชาติและสิ่งแวดล้อมทำรายงานผลกระทบสิ่งแวดล้อม2.เปลี่ยนตำแหน่งโรงสูบน้ำแรงต่ำ ให้อยู่บนตลิ่งเพื่อไม่ให้กีดขวางทางน้ำ และแก้ปัญหาเรื่องเสียงเครื่องสูบน้ำรวมทั้งให้จัดที่สำรองน้ำดิบไว้ในช่วงฤดูแล้ง</v>
          </cell>
          <cell r="BF7" t="str">
            <v xml:space="preserve"> - อยู่ระหว่างแก้ไขโรงสูบน้ำแรงต่ำ เป็นแบบรางเลื่อนและชี้แจงทำความเข้าใจกับคณะกรรมการฯ</v>
          </cell>
          <cell r="BG7">
            <v>0</v>
          </cell>
          <cell r="BH7">
            <v>100</v>
          </cell>
          <cell r="BI7">
            <v>86.38</v>
          </cell>
          <cell r="BJ7" t="str">
            <v xml:space="preserve"> - โรงสูบน้ำแรงต่ำบริเวณสถานีสูบน้ำดิบบ้านช่องเหนือ กรมเจ้าท่ายังไม่อนุญาตให้ดำเนินการทั้งนี้ต้องรอผลการประชุมของคณะกรรมการพิจารณาสิ่งล่วงล้ำลำน้ำจังหวัดสระบุรี </v>
          </cell>
          <cell r="BK7">
            <v>0</v>
          </cell>
          <cell r="BL7">
            <v>0</v>
          </cell>
          <cell r="BM7">
            <v>100</v>
          </cell>
          <cell r="BN7">
            <v>88.04</v>
          </cell>
          <cell r="BO7" t="str">
            <v xml:space="preserve"> - โรงสูบน้ำแรงต่ำบริเวณสถานีสูบน้ำดิบบ้านช่องเหนือ กรมเจ้าท่ายังไม่อนุญาตให้ดำเนินการทั้งนี้ต้องรอผลการประชุมของคณะกรรมการพิจารณาสิ่งล่วงล้ำลำน้ำจังหวัดสระบุรี </v>
          </cell>
          <cell r="BP7" t="str">
            <v xml:space="preserve"> - รอจังหวัดสระบุรีจัดประชุมพิจารณาการขออนุญาตก่อสร้างโรงสูบตามแบบแก้ไข</v>
          </cell>
          <cell r="BQ7">
            <v>0</v>
          </cell>
          <cell r="BR7">
            <v>100</v>
          </cell>
        </row>
        <row r="8">
          <cell r="A8" t="str">
            <v>1Z.56.1279.1.1.1.00.</v>
          </cell>
          <cell r="B8">
            <v>2556</v>
          </cell>
          <cell r="C8" t="str">
            <v>ก่อสร้างปรับปรุงขยาย</v>
          </cell>
          <cell r="D8" t="str">
            <v>กปภ.สาขานครราชสีมา</v>
          </cell>
          <cell r="E8">
            <v>41.75</v>
          </cell>
          <cell r="F8">
            <v>10.25</v>
          </cell>
          <cell r="G8" t="str">
            <v>การรถไฟแห่งประเทศไทยกำหนดเงื่อนไขวางท่อลอดทางรถไฟ</v>
          </cell>
          <cell r="H8" t="str">
            <v>กปภ.ขอแก้ไขงานวางท่อลอดใต้ทางรถไฟจำนวน 4 จุด</v>
          </cell>
          <cell r="I8">
            <v>0</v>
          </cell>
          <cell r="J8">
            <v>60.18</v>
          </cell>
          <cell r="K8">
            <v>15</v>
          </cell>
          <cell r="L8" t="str">
            <v xml:space="preserve"> - แก้ไขงานวางท่อลอดใต้ทางรถไฟ จำนวน 4 จุด - กรมทางหลวงให้แก้ไขแบบขออนุญาตวางท่อในเขตทางหลวงหมายเลข 226 - แก้ไขลดพื้นที่และความสูงคันสระงานขุดสระพักน้ำดิบท่าช้าง (แห่งใหม่)  - ผู้รับจ้างดำเนินงานล่าช้า</v>
          </cell>
          <cell r="M8">
            <v>0</v>
          </cell>
          <cell r="N8">
            <v>0</v>
          </cell>
          <cell r="O8">
            <v>67.48</v>
          </cell>
          <cell r="P8">
            <v>18.149999999999999</v>
          </cell>
          <cell r="Q8" t="str">
            <v xml:space="preserve"> - แก้ไขงานวางท่อลอดใต้ทางรถไฟ จำนวน 4 จุด - กรมทางหลวงให้แก้ไขแบบขออนุญาตวางท่อในเขตทางหลวงหมายเลข 226 - แก้ไขลดพื้นที่และความสูงคันสระงานขุดสระพักน้ำดิบท่าช้าง (แห่งใหม่)  - ผู้รับจ้างดำเนินงานล่าช้า</v>
          </cell>
          <cell r="R8">
            <v>0</v>
          </cell>
          <cell r="S8">
            <v>0</v>
          </cell>
          <cell r="T8">
            <v>75.67</v>
          </cell>
          <cell r="U8">
            <v>19.66</v>
          </cell>
          <cell r="V8" t="str">
            <v xml:space="preserve"> - การรถไฟแห่งประเทศไทยกำหนดเงื่อนไขวางท่อลอดทางรถไฟ - กรมทางหลวงขอให้กปภ.แก้ไขแบบวางท่อในเขตทางหลวงหมายเลข 226</v>
          </cell>
          <cell r="W8" t="str">
            <v xml:space="preserve"> - กปภ.ขอแก้ไขงานวางท่อลอดใต้ทางรถไฟ จำนวน 4 จุด - ประสานกรมทางหลวงเพื่อขออนุญาต</v>
          </cell>
          <cell r="X8">
            <v>0</v>
          </cell>
          <cell r="Y8">
            <v>81.99</v>
          </cell>
          <cell r="Z8">
            <v>20.13</v>
          </cell>
          <cell r="AA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(ผู้รับจ้างดำเนินการล่าช้า)</v>
          </cell>
          <cell r="AB8" t="str">
            <v xml:space="preserve"> - เร่งรัดผู้รับจ้าง</v>
          </cell>
          <cell r="AC8">
            <v>0</v>
          </cell>
          <cell r="AD8">
            <v>92.02</v>
          </cell>
          <cell r="AE8">
            <v>23.88</v>
          </cell>
          <cell r="AF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(ผู้รับจ้างดำเนินการล่าช้า)</v>
          </cell>
          <cell r="AG8" t="str">
            <v xml:space="preserve"> - เร่งรัดผู้รับจ้าง</v>
          </cell>
          <cell r="AH8">
            <v>0</v>
          </cell>
          <cell r="AI8">
            <v>94.62</v>
          </cell>
          <cell r="AJ8">
            <v>27.15</v>
          </cell>
          <cell r="AK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(ผู้รับจ้างดำเนินการล่าช้า) - แก้ไขงานก่อสร้างถังน้ำใส ขนาด 2,500 ลบ.ม. แบบ ค-01 แทนแบบ ก-02 และเพิ่มท่อเชื่อมถังน้ำใสเดิม รวมทั้งเพิ่มท่อเข้าถังน้ำใสเดิม</v>
          </cell>
          <cell r="AL8" t="str">
            <v xml:space="preserve"> - เร่งรัดผู้รับจ้างและประสานงานฝวศ.</v>
          </cell>
          <cell r="AM8">
            <v>0</v>
          </cell>
          <cell r="AN8">
            <v>46.05</v>
          </cell>
          <cell r="AO8">
            <v>27.56</v>
          </cell>
          <cell r="AP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 - แก้ไขงานก่อสร้างถังน้ำใส ขนาด 2,500 ลบ.ม. แบบ ค-01 แทนแบบ ก-02 และเพิ่มท่อเชื่อมถังน้ำใสเดิม รวมทั้งเพิ่มท่อเข้าถังน้ำใสเดิม</v>
          </cell>
          <cell r="AQ8" t="str">
            <v xml:space="preserve"> - ฝวศ.แก้ไขแบบแล้วเสร็จ อยู่ระหว่างตกลงราคาและเวลากับผู้รับจ้าง</v>
          </cell>
          <cell r="AR8" t="str">
            <v xml:space="preserve"> - ปรับแผนครั้งที่ 2</v>
          </cell>
          <cell r="AS8">
            <v>66.349999999999994</v>
          </cell>
          <cell r="AT8">
            <v>31.55</v>
          </cell>
          <cell r="AU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 - แก้ไขงานก่อสร้างถังน้ำใส ขนาด 2,500 ลบ.ม. แบบ ค-01 แทนแบบ ก-02 และเพิ่มท่อเชื่อมถังน้ำใสเดิม รวมทั้งเพิ่มท่อเข้าถังน้ำใสเดิม</v>
          </cell>
          <cell r="AV8" t="str">
            <v xml:space="preserve"> - ฝวศ.แก้ไขแบบแล้วเสร็จ อยู่ระหว่างตกลงราคาและเวลากับผู้รับจ้าง</v>
          </cell>
          <cell r="AW8" t="str">
            <v xml:space="preserve"> - ปรับแผนครั้งที่ 2</v>
          </cell>
          <cell r="AX8">
            <v>80.87</v>
          </cell>
          <cell r="AY8">
            <v>34.06</v>
          </cell>
          <cell r="AZ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ผู้รับจ้างดำเนินการล่าช้า</v>
          </cell>
          <cell r="BA8" t="str">
            <v xml:space="preserve"> - อยู่ระหว่าง ฝวศ.พิจารณาทบทวนราคาใหม่ และทำหนังสือเร่งรัดผู้รับจ้าง โดยผู้ควบคุมงานสายงาน รผว. เพื่อประเมินผู้รับจ้าง</v>
          </cell>
          <cell r="BB8">
            <v>0</v>
          </cell>
          <cell r="BC8">
            <v>48.51</v>
          </cell>
          <cell r="BD8">
            <v>40.5</v>
          </cell>
          <cell r="BE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ผู้รับจ้างดำเนินการล่าช้า</v>
          </cell>
          <cell r="BF8" t="str">
            <v xml:space="preserve"> - อยู่ระหว่าง ฝวศ.พิจารณาทบทวนราคาใหม่ และทำหนังสือเร่งรัดผู้รับจ้าง โดยผู้ควบคุมงานสายงาน รผว. เพื่อประเมินผู้รับจ้าง</v>
          </cell>
          <cell r="BG8">
            <v>0</v>
          </cell>
          <cell r="BH8">
            <v>61.03</v>
          </cell>
          <cell r="BI8">
            <v>41.97</v>
          </cell>
          <cell r="BJ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โดยวิธี HDD แทน อยู่ระหว่างตกลงราคากับผู้รับจ้างและผู้รับจ้างดำเนินการล่าช้า</v>
          </cell>
          <cell r="BK8">
            <v>0</v>
          </cell>
          <cell r="BL8">
            <v>0</v>
          </cell>
          <cell r="BM8">
            <v>91.02</v>
          </cell>
          <cell r="BN8">
            <v>46.11</v>
          </cell>
          <cell r="BO8" t="str">
            <v xml:space="preserve"> - กรมทางหลวงให้กปภ.เปลี่ยนจากการก่อสร้างเสา คสล.และโครงเหล็กรับท่อ S คู่ข้ามแม่น้ำมูลในเขตทางหลวงหมายเลข 226 เป็นวางท่อ HDPE ลอดใต้แม่น้ำมูล โดยคณะกรรมการตรวจการจ้างให้แก้ไขเป็นการวางท่อ HDPE ถ่วงด้วยทุ่น คสล. - ผู้รับจ้างดำเนินการล่าช้า</v>
          </cell>
          <cell r="BP8" t="str">
            <v xml:space="preserve"> - เสนอฝวศ.พิจารณา อยู่ระหว่างแก้ไขแบบและประมาณราคาค่าก่อสร้าง - จัดทำหนังสือเร่งรัด โดยผู้ควบคุมงาน สายงาน รผว. และการประเมินผู้รับจ้าง</v>
          </cell>
          <cell r="BQ8">
            <v>0</v>
          </cell>
          <cell r="BR8">
            <v>91.02</v>
          </cell>
        </row>
        <row r="9">
          <cell r="A9" t="str">
            <v>1Z.56.1917.1.1.1.00.</v>
          </cell>
          <cell r="B9">
            <v>2556</v>
          </cell>
          <cell r="C9" t="str">
            <v>ก่อสร้างปรับปรุงขยาย</v>
          </cell>
          <cell r="D9" t="str">
            <v>กปภ.สาขาสีคิ้ว</v>
          </cell>
          <cell r="E9">
            <v>75.819999999999993</v>
          </cell>
          <cell r="F9">
            <v>68.849999999999994</v>
          </cell>
          <cell r="G9">
            <v>0</v>
          </cell>
          <cell r="H9">
            <v>0</v>
          </cell>
          <cell r="I9">
            <v>0</v>
          </cell>
          <cell r="J9">
            <v>87.17</v>
          </cell>
          <cell r="K9">
            <v>72.72</v>
          </cell>
          <cell r="L9" t="str">
            <v xml:space="preserve"> - แขวงการทางนครราชสีมาที่ 2 ให้ชะลองานก่อสร้างวางท่อช่วงผิวจราจร อยู่ระหว่างพิจารณาจัดทำรูปบบงานวางท่อให้เหมาะสม - กรมธนารักษ์จังหวัด กำลังพิจารณาอนุญาตการขอให้ที่ราชพัสดุและเรียกเก็บค่าธรรมเนียมงานก่อสร้างอาคารบำรุงรักษาแรงต่ำ</v>
          </cell>
          <cell r="M9">
            <v>0</v>
          </cell>
          <cell r="N9">
            <v>0</v>
          </cell>
          <cell r="O9">
            <v>93.8</v>
          </cell>
          <cell r="P9">
            <v>75.650000000000006</v>
          </cell>
          <cell r="Q9" t="str">
            <v xml:space="preserve"> - แขวงการทางนครราชสีมาที่ 2 ให้ชะลองานก่อสร้างวางท่อช่วงผิวจราจร โดยอยู่ระหว่าง ฝวศ. พิจารณา - กรมธนารักษ์จังหวัด กำลังพิจารณาอนุญาตการขอให้ที่ราชพัสดุและเรียกเก็บค่าธรรมเนียมงานก่อสร้างอาคารบำรุงรักษาแรงต่ำ</v>
          </cell>
          <cell r="R9">
            <v>0</v>
          </cell>
          <cell r="S9">
            <v>0</v>
          </cell>
          <cell r="T9">
            <v>99.16</v>
          </cell>
          <cell r="U9">
            <v>76.010000000000005</v>
          </cell>
          <cell r="V9" t="str">
            <v xml:space="preserve"> - แขวงการทางนครราชสีมาที่ 2 ให้ชะลองานก่อสร้างวางท่อช่วงผิวจราจร  - กรมธนารักษ์จังหวัดยังไม่อนุญาตให้ใช้ที่ราชพัสดุ</v>
          </cell>
          <cell r="W9" t="str">
            <v xml:space="preserve"> - อยู่ระหว่างประสานแขวงการทางนครรราชสีมาที่ 2 เพื่อขออนุญาต - อยู่ระหว่างประสานกรมธนารักษ์จังหวัดเพื่อขออนุญาต</v>
          </cell>
          <cell r="X9">
            <v>0</v>
          </cell>
          <cell r="Y9">
            <v>100</v>
          </cell>
          <cell r="Z9">
            <v>76.28</v>
          </cell>
          <cell r="AA9" t="str">
            <v xml:space="preserve"> - แขวงการทางนครราชสีมาที่ 2 ให้ชะลองานก่อสร้างวางท่อช่วงผิวจราจร  - กรมธนารักษ์จังหวัดยังไม่อนุญาตให้ใช้ที่ราชพัสดุ</v>
          </cell>
          <cell r="AB9" t="str">
            <v xml:space="preserve"> - อยู่ระหว่างประสานแขวงการทางนครรราชสีมาที่ 2 เพื่อขออนุญาต - อยู่ระหว่างประสานกรมธนารักษ์จังหวัดเพื่อขออนุญาต</v>
          </cell>
          <cell r="AC9" t="str">
            <v xml:space="preserve"> - อยู่ระหว่างการขออนุมัติขยายเวลา จำนวน 276 วัน นับจากวันสิ้นสุดสัญญา เนื่องจากส่งมอบพื้นที่ไม่ได้</v>
          </cell>
          <cell r="AD9">
            <v>100</v>
          </cell>
          <cell r="AE9">
            <v>76.45</v>
          </cell>
          <cell r="AF9" t="str">
            <v xml:space="preserve"> - ธนารักษ์จังหวัดนครราชสีมาอยู่ระหว่างพิจารณาขอใช้พื้นที่ก่อสร้างสถานีแรงต่ำลำตะคอง (ผู้ควบคุมงานเร่งรัด/ติดตามวันที่ 6 ก.พ.58) - กรมทางหลวงขอให้ กปภ.ทำการดันท่อลอดแทนการขุดวางท่อบริเวณช่องลงผิวจราจร</v>
          </cell>
          <cell r="AG9" t="str">
            <v xml:space="preserve"> - อยู่ระหว่างประสานธนารักษ์จังหวัดนครราชสีมาเพื่อขออนุญาต - อยู่ระหว่าง กปภ.ประสานกรมทางหลวง</v>
          </cell>
          <cell r="AH9" t="str">
            <v xml:space="preserve"> - ได้รับอนุมัติขยายเวลา 276 วัน นับถัดจาก วันที่สิ้นสุดสัญญา อยู่ระหว่างผู้รับจ้างดำเนินการปรับแผนงานก่อสร้าง</v>
          </cell>
          <cell r="AI9">
            <v>100</v>
          </cell>
          <cell r="AJ9">
            <v>79.97</v>
          </cell>
          <cell r="AK9" t="str">
            <v xml:space="preserve"> - ธนารักษ์จังหวัดนครราชสีมา ส่งเรื่องการขอใช้พื้นที่ก่อสร้างสถานีแรงต่ำลำตะคองให้ผู้ว่าราชการจังหวัดพิจารณา เมื่อวันที่ 23 มีนาคม 2558 - กรมทางหลวงขอให้ กปภ.ดันท่อลอดแทนการขุดวางท่อบริเวณช่องผิวจราจร</v>
          </cell>
          <cell r="AL9">
            <v>0</v>
          </cell>
          <cell r="AM9" t="str">
            <v xml:space="preserve"> - ได้รับอนุมัติขยายเวลา 276 วัน นับถัดจาก วันที่สิ้นสุดสัญญา อยู่ระหว่างผู้รับจ้างดำเนินการปรับแผนงานก่อสร้าง</v>
          </cell>
          <cell r="AN9">
            <v>100</v>
          </cell>
          <cell r="AO9">
            <v>82.38</v>
          </cell>
          <cell r="AP9" t="str">
            <v xml:space="preserve">  - ธนารักษ์จังหวัดนครราชสีมาตอบอนุญาตแล้ว อยู่ระหว่างกปภ.ดำเนินการชำระค่าเช่าพื้นที่- กรมทางหลวงให้กปภ. ดันท่อลอดแทนการขุดวางท่อ บริเวณช่องผิวจราจร อยู่ระหว่างผู้บริหารเจรจาขอดันท่อลอดเท่าที่จำเป็น</v>
          </cell>
          <cell r="AQ9">
            <v>0</v>
          </cell>
          <cell r="AR9">
            <v>0</v>
          </cell>
          <cell r="AS9">
            <v>100</v>
          </cell>
          <cell r="AT9">
            <v>83.49</v>
          </cell>
          <cell r="AU9" t="str">
            <v xml:space="preserve"> - กรมทางหลวงมีเงื่อนไขให้ กปภ.ทำการ ดันท่อลอดแทนการขุดวางท่อ บริเวณช่องลง ผิวจราจร ปัจจุบันอยู่ระหว่างผู้บริหารเจรจา ขอดันท่อลอดเท่าที่จำเป็น</v>
          </cell>
          <cell r="AV9">
            <v>0</v>
          </cell>
          <cell r="AW9">
            <v>0</v>
          </cell>
          <cell r="AX9">
            <v>100</v>
          </cell>
          <cell r="AY9">
            <v>84.48</v>
          </cell>
          <cell r="AZ9" t="str">
            <v xml:space="preserve"> - กรมทางหลวงมีเงื่อนไขให้ กปภ.ทำการ ดันท่อลอดแทนการขุดวางท่อ บริเวณช่องลงผิวจราจร </v>
          </cell>
          <cell r="BA9" t="str">
            <v xml:space="preserve"> - อยู่ระหว่าง กปภ.ขอปรับเปลี่ยนวิธีการวางท่อ</v>
          </cell>
          <cell r="BB9">
            <v>0</v>
          </cell>
          <cell r="BC9">
            <v>68.45</v>
          </cell>
          <cell r="BD9">
            <v>84.65</v>
          </cell>
          <cell r="BE9" t="str">
            <v xml:space="preserve"> - งานวางท่อบริเวณผิวจราจรติดเงื่อนไขกรมทางหลวง โดยกำหนดให้1.ห้ามขุดเปิดผิวจราจรให้เปลี่ยนวิธีการดึงท่อลอด (HDD)2.การวางท่อผ่านลำน้ำให้เปลี่ยนเป็นการดึงท่อลอด (HDD)</v>
          </cell>
          <cell r="BF9" t="str">
            <v xml:space="preserve"> - อยู่ระหว่างประสานงานสำนักปลอดภัย กรมทางหลวง เพื่อขอเปลี่ยนวิธีการก่อสร้างจากวิธีดึงท่อลอด (HDD) เป็นวิธีการขุดวางโดยใช้โครงการกันดิน (Safety Box) ในเขตทางหลวงหมายเลข 2</v>
          </cell>
          <cell r="BG9">
            <v>0</v>
          </cell>
          <cell r="BH9">
            <v>72.03</v>
          </cell>
          <cell r="BI9">
            <v>84.98</v>
          </cell>
          <cell r="BJ9" t="str">
            <v xml:space="preserve"> - งานวางท่อบริเวณผิวจราจรติดเงื่อนไขกรมทางหลวง อยู่ระหว่างจัดร่างรายละเอียดเบื้องต้น - คณะกรรมการพิจารณาให้วางท่อส่งน้ำดิบช่วงบ้านโนนทองก่อน</v>
          </cell>
          <cell r="BK9" t="str">
            <v xml:space="preserve"> - อยู่ระหว่างจัดร่างรายละเอียดเบื้องต้น</v>
          </cell>
          <cell r="BL9">
            <v>0</v>
          </cell>
          <cell r="BM9">
            <v>77.739999999999995</v>
          </cell>
          <cell r="BN9">
            <v>85.35</v>
          </cell>
          <cell r="BO9" t="str">
            <v xml:space="preserve"> - กรมทางหลวงอนุญาตให้กปภ.ขุดวางท่อในเขตทางหลวงหมายเลข 2 โดยมีเงื่อนไข กรณีวางท่อในผิวจราจร/ข้ามลำน้ำ ให้กปภ.ใช้วิธีการดันท่อลอดแทนการขุดวางท่อ</v>
          </cell>
          <cell r="BP9" t="str">
            <v xml:space="preserve"> - กคส.2 เสนอรูปแบบการวางและวิธีการซ่อมคืนผิวถนนให้กรมทางพิจารณาส่วนของท่อจ่ายน้ำแล้ว ความยาว 10 กิโลเมตร - งานวางท่อส่งน้ำดิบ กำลังดำเนินการดึงท่อลอดตามอนุญาตกรมทางฯ ความยาว 900 เมตร</v>
          </cell>
          <cell r="BQ9">
            <v>0</v>
          </cell>
          <cell r="BR9">
            <v>100</v>
          </cell>
        </row>
        <row r="10">
          <cell r="A10" t="str">
            <v>1Z.57.1384.1.1.1.00.2</v>
          </cell>
          <cell r="B10">
            <v>2557</v>
          </cell>
          <cell r="C10" t="str">
            <v>ก่อสร้างปรับปรุงขยาย</v>
          </cell>
          <cell r="D10" t="str">
            <v>กปภ.สาขาปทุมธานี (ส่วนที่ 1)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 - อยู่ระหว่างจัดซื้อที่ดิน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str">
            <v xml:space="preserve"> - อยู่ระหว่างจัดซื้อที่ดิน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 t="str">
            <v xml:space="preserve"> - อยู่ระหว่างจัดซื้อที่ดิน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 t="str">
            <v xml:space="preserve"> - อยู่ระหว่างจัดซื้อที่ดิน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 xml:space="preserve"> - อยู่ระหว่างจัดซื้อที่ดิน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 t="str">
            <v xml:space="preserve"> - อยู่ระหว่างจัดซื้อที่ดิน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 t="str">
            <v xml:space="preserve"> - อยู่ระหว่างจัดซื้อที่ดิน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str">
            <v xml:space="preserve"> - อยู่ระหว่างจัดซื้อที่ดิน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 t="str">
            <v xml:space="preserve"> - อยู่ระหว่างจัดซื้อที่ดิน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 t="str">
            <v xml:space="preserve"> - อยู่ระหว่างจัดซื้อที่ดิน</v>
          </cell>
          <cell r="BR10">
            <v>0</v>
          </cell>
        </row>
        <row r="11">
          <cell r="A11" t="str">
            <v>1Z.57.1385.1.1.1.00.2</v>
          </cell>
          <cell r="B11">
            <v>2557</v>
          </cell>
          <cell r="C11" t="str">
            <v>ก่อสร้างปรับปรุงขยาย</v>
          </cell>
          <cell r="D11" t="str">
            <v>กปภ.สาขาปทุมธานี (ส่วนที่ 2)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 - อยู่ระหว่างจัดซื้อที่ดิน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str">
            <v xml:space="preserve"> - อยู่ระหว่างจัดซื้อที่ดิน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 t="str">
            <v xml:space="preserve"> - อยู่ระหว่างจัดซื้อที่ดิน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 t="str">
            <v xml:space="preserve"> - อยู่ระหว่างจัดซื้อที่ดิน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 xml:space="preserve"> - อยู่ระหว่างจัดซื้อที่ดิน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 t="str">
            <v xml:space="preserve"> - อยู่ระหว่างจัดซื้อที่ดิน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 t="str">
            <v xml:space="preserve"> - อยู่ระหว่างจัดซื้อที่ดิน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str">
            <v xml:space="preserve"> - อยู่ระหว่างจัดซื้อที่ดิน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 t="str">
            <v xml:space="preserve"> - อยู่ระหว่างจัดซื้อที่ดิน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 t="str">
            <v xml:space="preserve"> - อยู่ระหว่างจัดซื้อที่ดิน</v>
          </cell>
          <cell r="BR11">
            <v>0</v>
          </cell>
        </row>
        <row r="12">
          <cell r="A12" t="str">
            <v>pt01</v>
          </cell>
          <cell r="B12">
            <v>2557</v>
          </cell>
          <cell r="C12" t="str">
            <v>ก่อสร้างปรับปรุงขยาย</v>
          </cell>
          <cell r="D12" t="str">
            <v>กปภ.สาขารังสิต ส่วนที่ 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 - กำลังจัดหาที่ดิน อยู่ระหว่างสำรวจ/ออกแบบ 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str">
            <v xml:space="preserve"> - กำลังจัดหาที่ดิน และสำรวจ/ออกแบบ 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 t="str">
            <v xml:space="preserve"> -อยู่ระหว่างจัดซื้อที่ดินและสำรวจ/ออกแบบ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 t="str">
            <v xml:space="preserve"> -อยู่ระหว่างจัดซื้อที่ดินและสำรวจ/ออกแบบ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 xml:space="preserve"> -อยู่ระหว่างจัดซื้อที่ดินและสำรวจ/ออกแบบ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 t="str">
            <v xml:space="preserve"> -อยู่ระหว่างจัดซื้อที่ดินและสำรวจ/ออกแบบ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 t="str">
            <v xml:space="preserve"> -อยู่ระหว่างจัดซื้อที่ดิน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str">
            <v xml:space="preserve"> - กำลังจัดหาที่ดินและสำรวจ/ออกแบบ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 t="str">
            <v xml:space="preserve"> - ปรับแผนโดยสร้างสถานีผลิตที่บางไทรแทน โดยเช่าที่ดินติดกันเพิ่ม 4 ไร่ ส่วนของสถานีจ่ายน้ำเชียงรากน้อยกำลังดำเนินการหาที่ดินเพิ่มเติม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 t="str">
            <v xml:space="preserve"> - ปรับแผนโดยสร้างสถานีผลิตที่บางไทรแทน โดยเช่าที่ดินติดกันเพิ่ม 4 ไร่ ส่วนของสถานีจ่ายน้ำเชียงรากน้อยกำลังดำเนินการหาที่ดินเพิ่มเติม</v>
          </cell>
          <cell r="BR12">
            <v>0</v>
          </cell>
        </row>
        <row r="13">
          <cell r="A13" t="str">
            <v>pt02</v>
          </cell>
          <cell r="B13">
            <v>2557</v>
          </cell>
          <cell r="C13" t="str">
            <v>ก่อสร้างปรับปรุงขยาย</v>
          </cell>
          <cell r="D13" t="str">
            <v>กปภ.สาขารังสิต ส่วนที่ 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 xml:space="preserve"> - กำลังจัดหาที่ดิน อยู่ระหว่างสำรวจ/ออกแบบ 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 xml:space="preserve"> - กำลังจัดหาที่ดิน และสำรวจ/ออกแบบ 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 t="str">
            <v xml:space="preserve"> -อยู่ระหว่างจัดซื้อที่ดินและสำรวจ/ออกแบบ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 t="str">
            <v xml:space="preserve"> -อยู่ระหว่างจัดซื้อที่ดินและสำรวจ/ออกแบบ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 xml:space="preserve"> -อยู่ระหว่างจัดซื้อที่ดินและสำรวจ/ออกแบบ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 t="str">
            <v xml:space="preserve"> -อยู่ระหว่างจัดซื้อที่ดินและสำรวจ/ออกแบบ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 t="str">
            <v xml:space="preserve"> -อยู่ระหว่างจัดซื้อที่ดิน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str">
            <v xml:space="preserve"> - กำลังจัดหาที่ดินและสำรวจ/ออกแบบ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 t="str">
            <v xml:space="preserve"> - กำลังจัดหาที่ดินและสำรวจ/ออกแบบ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 t="str">
            <v xml:space="preserve"> - กำลังจัดหาที่ดินและสำรวจ/ออกแบบ</v>
          </cell>
          <cell r="BR13">
            <v>0</v>
          </cell>
        </row>
        <row r="14">
          <cell r="A14" t="str">
            <v>pt03</v>
          </cell>
          <cell r="B14">
            <v>2557</v>
          </cell>
          <cell r="C14" t="str">
            <v>ก่อสร้างปรับปรุงขยาย</v>
          </cell>
          <cell r="D14" t="str">
            <v>กปภ.สาขารังสิต ส่วนที่ 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 - อยู่ระหว่างประมาณราคา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 xml:space="preserve"> - อยู่ระหว่างประมาณราคา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 t="str">
            <v xml:space="preserve"> - อยู่ระหว่างสำรวจ/ออกแบบ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 t="str">
            <v xml:space="preserve"> - อยู่ระหว่างสำรวจ/ออกแบบ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 xml:space="preserve"> - อยู่ระหว่างสำรวจ/ออกแบบ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 t="str">
            <v xml:space="preserve"> - อยู่ระหว่างสำรวจ/ออกแบบ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 t="str">
            <v xml:space="preserve"> - อยู่ระหว่างสำรวจ/ออกแบบ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str">
            <v xml:space="preserve"> - อยู่ระหว่างสำรวจ/ออกแบบ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 t="str">
            <v xml:space="preserve"> - อยู่ระหว่างประมาณราคา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 t="str">
            <v xml:space="preserve"> - อยู่ระหว่างประมาณราคา</v>
          </cell>
          <cell r="BR14">
            <v>0</v>
          </cell>
        </row>
        <row r="15">
          <cell r="A15" t="str">
            <v>1Z.57.1369.1.1.1.00.</v>
          </cell>
          <cell r="B15">
            <v>2557</v>
          </cell>
          <cell r="C15" t="str">
            <v>ก่อสร้างปรับปรุงขยาย</v>
          </cell>
          <cell r="D15" t="str">
            <v>กปภ. สาขาบ้านนา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0.04</v>
          </cell>
          <cell r="L15">
            <v>0</v>
          </cell>
          <cell r="M15">
            <v>0</v>
          </cell>
          <cell r="N15">
            <v>0</v>
          </cell>
          <cell r="O15">
            <v>0.18</v>
          </cell>
          <cell r="P15">
            <v>0.04</v>
          </cell>
          <cell r="Q15">
            <v>0</v>
          </cell>
          <cell r="R15">
            <v>0</v>
          </cell>
          <cell r="S15">
            <v>0</v>
          </cell>
          <cell r="T15">
            <v>5.46</v>
          </cell>
          <cell r="U15">
            <v>0.04</v>
          </cell>
          <cell r="V15">
            <v>0</v>
          </cell>
          <cell r="W15">
            <v>0</v>
          </cell>
          <cell r="X15">
            <v>0</v>
          </cell>
          <cell r="Y15">
            <v>10.8</v>
          </cell>
          <cell r="Z15">
            <v>0.04</v>
          </cell>
          <cell r="AA15" t="str">
            <v xml:space="preserve"> - ผู้รับจ้างขาดสภาพคล่องและแรงงาน</v>
          </cell>
          <cell r="AB15">
            <v>0</v>
          </cell>
          <cell r="AC15">
            <v>0</v>
          </cell>
          <cell r="AD15">
            <v>16.52</v>
          </cell>
          <cell r="AE15">
            <v>0.04</v>
          </cell>
          <cell r="AF15" t="str">
            <v xml:space="preserve"> - ผู้รับจ้างขาดสภาพคล่องและแรงงาน</v>
          </cell>
          <cell r="AG15" t="str">
            <v xml:space="preserve"> - เร่งรัด/ประสานงานผู้รับจ้าง</v>
          </cell>
          <cell r="AH15">
            <v>0</v>
          </cell>
          <cell r="AI15">
            <v>22.64</v>
          </cell>
          <cell r="AJ15">
            <v>1.06</v>
          </cell>
          <cell r="AK15" t="str">
            <v xml:space="preserve"> - ผู้รับจ้างขาดสภาพคล่องและแรงงาน</v>
          </cell>
          <cell r="AL15" t="str">
            <v xml:space="preserve"> - เร่งรัด/ประสานงานผู้รับจ้าง</v>
          </cell>
          <cell r="AM15">
            <v>0</v>
          </cell>
          <cell r="AN15">
            <v>29.7</v>
          </cell>
          <cell r="AO15">
            <v>1.19</v>
          </cell>
          <cell r="AP15" t="str">
            <v xml:space="preserve"> - ผู้รับจ้างขาดสภาพคล่องและแรงงาน</v>
          </cell>
          <cell r="AQ15">
            <v>0</v>
          </cell>
          <cell r="AR15">
            <v>0</v>
          </cell>
          <cell r="AS15">
            <v>37.299999999999997</v>
          </cell>
          <cell r="AT15">
            <v>1.57</v>
          </cell>
          <cell r="AU15" t="str">
            <v xml:space="preserve"> - ผู้รับจ้างขาดสภาพคล่องและแรงงาน</v>
          </cell>
          <cell r="AV15">
            <v>0</v>
          </cell>
          <cell r="AW15">
            <v>0</v>
          </cell>
          <cell r="AX15">
            <v>44.72</v>
          </cell>
          <cell r="AY15">
            <v>3.42</v>
          </cell>
          <cell r="AZ15" t="str">
            <v xml:space="preserve"> - ผู้รับจ้างขาดสภาพคล่องและแรงงาน</v>
          </cell>
          <cell r="BA15">
            <v>0</v>
          </cell>
          <cell r="BB15">
            <v>0</v>
          </cell>
          <cell r="BC15">
            <v>51.49</v>
          </cell>
          <cell r="BD15">
            <v>4.3899999999999997</v>
          </cell>
          <cell r="BE15" t="str">
            <v xml:space="preserve"> - ผู้รับจ้างขาดสภาพคล่องและแรงงาน</v>
          </cell>
          <cell r="BF15" t="str">
            <v xml:space="preserve"> - ฝวศ. ได้ประสานงานกับโรงงานผู้ผลิต (บ.ไทยก้าวไกล) เข้ามาช่วยเหลือส่งท่อและเสริมสภาพคล่องให้ผู้รับจ้าง</v>
          </cell>
          <cell r="BG15">
            <v>0</v>
          </cell>
          <cell r="BH15">
            <v>52.42</v>
          </cell>
          <cell r="BI15">
            <v>4.78</v>
          </cell>
          <cell r="BJ15" t="str">
            <v xml:space="preserve"> - ผู้รับจ้างขาดสภาพคล่องและแรงงาน</v>
          </cell>
          <cell r="BK15">
            <v>0</v>
          </cell>
          <cell r="BL15">
            <v>0</v>
          </cell>
          <cell r="BM15">
            <v>67.77</v>
          </cell>
          <cell r="BN15">
            <v>6.75</v>
          </cell>
          <cell r="BO15" t="str">
            <v xml:space="preserve"> - ผู้รับจ้างขาดสภาพคล่องและแรงงาน</v>
          </cell>
          <cell r="BP15" t="str">
            <v xml:space="preserve"> - ผู้รับจ้างได้เพิ่มจำนวนช่างเข้าดำเนินการให้เหมาะสมกับปริมาณงานที่ต้องดำเนินการแล้ว</v>
          </cell>
          <cell r="BQ15">
            <v>0</v>
          </cell>
          <cell r="BR15">
            <v>74.150000000000006</v>
          </cell>
        </row>
        <row r="16">
          <cell r="A16" t="str">
            <v>1Z.57.1370.1.1.1.00.</v>
          </cell>
          <cell r="B16">
            <v>2557</v>
          </cell>
          <cell r="C16" t="str">
            <v>ก่อสร้างปรับปรุงขยาย</v>
          </cell>
          <cell r="D16" t="str">
            <v>กปภ. สาขาพิมาย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  - ประกวดราคาวันที่ 30 ก.ย.57(รอดำเนินการใหม่)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 t="str">
            <v xml:space="preserve">  - ประกวดราคาครั้งที่ 3 (ไม่มีผู้ซื้อเอกสารส่งเรื่องให้ ฝวศ.ทบทวนรายละเอียด)</v>
          </cell>
          <cell r="Y16">
            <v>0</v>
          </cell>
          <cell r="Z16">
            <v>0</v>
          </cell>
          <cell r="AA16">
            <v>0</v>
          </cell>
          <cell r="AB16" t="str">
            <v xml:space="preserve">  - ประกวดราคาครั้งที่ 3 (ไม่มีผู้ซื้อเอกสารส่งเรื่องให้ ฝวศ.ทบทวนรายละเอียด)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 t="str">
            <v xml:space="preserve"> - อยู่ระหว่างจัด TOR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 t="str">
            <v xml:space="preserve"> - อยู่ระหว่างดำเนินการประกวดราคาวันที่ 30 เม.ย.58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 xml:space="preserve"> - อยู่ระหว่างนำผลเสนอคณะกรรมการ กปภ. อนุมัติรับราคา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 t="str">
            <v xml:space="preserve"> - อยู่ระหว่างนำผลเสนอคณะกรรมการ กปภ. อนุมัติรับราคา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 t="str">
            <v xml:space="preserve"> - อยู่ระหว่างนำผลเสนอคณะกรรมการ กปภ. อนุมัติรับราคา วันที่ 22 ก.ค.58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str">
            <v xml:space="preserve"> - ลงนามสัญญา วันที่ 29 ก.ค.58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3.42</v>
          </cell>
        </row>
        <row r="17">
          <cell r="A17" t="str">
            <v>1Z.57.1368.1.1.1.00.</v>
          </cell>
          <cell r="B17">
            <v>2557</v>
          </cell>
          <cell r="C17" t="str">
            <v>ก่อสร้างปรับปรุงขยาย</v>
          </cell>
          <cell r="D17" t="str">
            <v>กปภ. สาขาพระพุทธบาท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0.75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- อยู่ระหว่างการเตรียมการก่อสร้าง</v>
          </cell>
          <cell r="O17">
            <v>3.11</v>
          </cell>
          <cell r="P17">
            <v>0.09</v>
          </cell>
          <cell r="Q17" t="str">
            <v xml:space="preserve"> - อยู่ระหว่างการจัดส่งวัสดุเข้าหน้างานก่อสร้าง</v>
          </cell>
          <cell r="R17">
            <v>0</v>
          </cell>
          <cell r="S17">
            <v>0</v>
          </cell>
          <cell r="T17">
            <v>5.53</v>
          </cell>
          <cell r="U17">
            <v>1.74</v>
          </cell>
          <cell r="V17" t="str">
            <v xml:space="preserve"> - งานก่อสร้างถังน้ำใส 2,000 ลบ.ม. ผู้รับจ้างเสนอขอขยับตำแหน่งอาคาร เนื่องจากตำแหน่งอยู่ชิดอาคารเดิม</v>
          </cell>
          <cell r="W17" t="str">
            <v xml:space="preserve"> - ฝวศ. อยู่ระหว่างพิจารณา</v>
          </cell>
          <cell r="X17">
            <v>0</v>
          </cell>
          <cell r="Y17">
            <v>7.38</v>
          </cell>
          <cell r="Z17">
            <v>4.8899999999999997</v>
          </cell>
          <cell r="AA17" t="str">
            <v xml:space="preserve"> - งานก่อสร้างถังน้ำใส 2,000 ลบ.ม. ผู้รับจ้างเสนอขอขยับตำแหน่งอาคาร เนื่องจากตำแหน่งอยู่ชิดอาคารเดิม</v>
          </cell>
          <cell r="AB17" t="str">
            <v xml:space="preserve"> - ฝวศ. อยู่ระหว่างพิจารณา</v>
          </cell>
          <cell r="AC17">
            <v>0</v>
          </cell>
          <cell r="AD17">
            <v>10.74</v>
          </cell>
          <cell r="AE17">
            <v>8.27</v>
          </cell>
          <cell r="AF17" t="str">
            <v xml:space="preserve"> - งานก่อสร้างถังน้ำใส 2,000 ลบ.ม. ผู้รับจ้างเสนอขอขยับตำแหน่งอาคาร เนื่องจากตำแหน่งอยู่ชิดอาคารเดิม(บริเวณสถานีผลิตน้ำหนองโดน)</v>
          </cell>
          <cell r="AG17" t="str">
            <v xml:space="preserve"> - ฝวศ. อยู่ระหว่างพิจารณา</v>
          </cell>
          <cell r="AH17">
            <v>0</v>
          </cell>
          <cell r="AI17">
            <v>14.98</v>
          </cell>
          <cell r="AJ17">
            <v>13.28</v>
          </cell>
          <cell r="AK17" t="str">
            <v xml:space="preserve"> - งานก่อสร้างถังน้ำใส 2,000 ลบ.ม. ผู้รับจ้างเสนอขอขยับตำแหน่งอาคาร เนื่องจากตำแหน่งอยู่ชิดอาคารเดิม(บริเวณสถานีผลิตน้ำหนองโดน)</v>
          </cell>
          <cell r="AL17" t="str">
            <v xml:space="preserve"> - อยู่ระหว่าง ฝวศ.พิจารณา</v>
          </cell>
          <cell r="AM17">
            <v>0</v>
          </cell>
          <cell r="AN17">
            <v>19.37</v>
          </cell>
          <cell r="AO17">
            <v>14.01</v>
          </cell>
          <cell r="AP17" t="str">
            <v xml:space="preserve"> - ยังไม่สามารถส่งมอบพื้นที่ให้ผู้รับจ้าง เนื่องจากแบบแปลนไม่สอดคล้องกับหน้างานจริง อยู่ระหว่างแก้ไขแบบ</v>
          </cell>
          <cell r="AQ17">
            <v>0</v>
          </cell>
          <cell r="AR17">
            <v>0</v>
          </cell>
          <cell r="AS17">
            <v>24.28</v>
          </cell>
          <cell r="AT17">
            <v>19.68</v>
          </cell>
          <cell r="AU17" t="str">
            <v xml:space="preserve"> - งานย้ายแนวท่อ S dia. 400 มม. บริเวณถนนพหลโยธินจากฝั่งซ้ายไปฝั่งขวา  - เทศบาลให้ย้ายตำแหน่งวางท่อ PE dia. 710 มม. บนฟุตบาทไปวางบน ถนน คสล. ยาว 1,600 เมตร และ เทศบาลคิดเงินค่าธรรมเนียม </v>
          </cell>
          <cell r="AV17">
            <v>0</v>
          </cell>
          <cell r="AW17">
            <v>0</v>
          </cell>
          <cell r="AX17">
            <v>28.14</v>
          </cell>
          <cell r="AY17">
            <v>27.13</v>
          </cell>
          <cell r="AZ17" t="str">
            <v xml:space="preserve"> - งานย้ายแนวท่อ S dia. 400 มม. บริเวณถนนพหลโยธินจากฝั่งซ้ายไปฝั่งขวา  - เทศบาลให้ย้ายตำแหน่งวางท่อ PE dia. 710 มม. บนฟุตบาทไปวางบน ถนน คสล. ยาว 1,600 เมตร และ เทศบาลคิดเงินค่าธรรมเนียม  - งานแก้ไขเปลี่ยนแปลงการก่อสร้าง อยู่ระหว่างรวบรวมเอกสารประกอบการแก้ไขสัญญา</v>
          </cell>
          <cell r="BA17">
            <v>0</v>
          </cell>
          <cell r="BB17">
            <v>0</v>
          </cell>
          <cell r="BC17">
            <v>35.770000000000003</v>
          </cell>
          <cell r="BD17">
            <v>39.22</v>
          </cell>
          <cell r="BE17" t="str">
            <v xml:space="preserve"> - งานย้ายแนวท่อ S dia. 400 มม. บริเวณถนนพหลโยธินจากฝั่งซ้ายไปฝั่งขวา  - เทศบาลให้ย้ายตำแหน่งวางท่อ PE dia. 710 มม. บนฟุตบาทไปวางบน ถนน คสล. ยาว 1,600 เมตร และ เทศบาลคิดเงินค่าธรรมเนียม  - งานแก้ไขเปลี่ยนแปลงการก่อสร้าง จำนวน 18 เรื่อง</v>
          </cell>
          <cell r="BF17" t="str">
            <v xml:space="preserve"> - อยู่ระหว่างรวบรวมเอกสารประกอบการแก้ไขสัญญา</v>
          </cell>
          <cell r="BG17">
            <v>0</v>
          </cell>
          <cell r="BH17">
            <v>45.16</v>
          </cell>
          <cell r="BI17">
            <v>42.98</v>
          </cell>
          <cell r="BJ17" t="str">
            <v xml:space="preserve">  - งานแก้ไขเปลี่ยนแปลงการก่อสร้าง จำนวน 18 เรื่อง - เทศบาลคิดค่าธรรมเนียมการวางท่อในเขตเทศบาล</v>
          </cell>
          <cell r="BK17" t="str">
            <v xml:space="preserve"> - อยู่ระหว่างรวบรวมเอกสารเสนอแก้ไขสัญญา</v>
          </cell>
          <cell r="BL17">
            <v>0</v>
          </cell>
          <cell r="BM17">
            <v>55.25</v>
          </cell>
          <cell r="BN17">
            <v>60.37</v>
          </cell>
          <cell r="BO17" t="str">
            <v xml:space="preserve">  - งานแก้ไขเปลี่ยนแปลงการก่อสร้าง จำนวน 12 เรื่อง - เทศบาลคิดค่าธรรมเนียมการวางท่อในเขตเทศบาล</v>
          </cell>
          <cell r="BP17" t="str">
            <v xml:space="preserve"> - อยู่ระหว่างรวบรวมเอกสารเสนอแก้ไขสัญญา</v>
          </cell>
          <cell r="BQ17">
            <v>0</v>
          </cell>
          <cell r="BR17">
            <v>65.25</v>
          </cell>
        </row>
        <row r="18">
          <cell r="A18" t="str">
            <v>1Z.57.1375.1.1.1.00.</v>
          </cell>
          <cell r="B18">
            <v>2557</v>
          </cell>
          <cell r="C18" t="str">
            <v>ก่อสร้างปรับปรุงขยาย</v>
          </cell>
          <cell r="D18" t="str">
            <v>กปภ. สาขาสิงห์บุรี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- อยู่ระหว่างการเตรียมการก่อสร้าง</v>
          </cell>
          <cell r="O18">
            <v>1.78</v>
          </cell>
          <cell r="P18">
            <v>0.12</v>
          </cell>
          <cell r="Q18" t="str">
            <v xml:space="preserve"> - อยู่ระหว่างการจัดส่งวัสดุเข้าหน้างานก่อสร้าง</v>
          </cell>
          <cell r="R18">
            <v>0</v>
          </cell>
          <cell r="S18">
            <v>0</v>
          </cell>
          <cell r="T18">
            <v>5.1100000000000003</v>
          </cell>
          <cell r="U18">
            <v>0.67</v>
          </cell>
          <cell r="V18" t="str">
            <v xml:space="preserve"> - รอหนังสือตอบอนุญาตวางท่อจากกรมทางหลวงและกรมชลประทาน</v>
          </cell>
          <cell r="W18">
            <v>0</v>
          </cell>
          <cell r="X18">
            <v>0</v>
          </cell>
          <cell r="Y18">
            <v>8.66</v>
          </cell>
          <cell r="Z18">
            <v>1.68</v>
          </cell>
          <cell r="AA18" t="str">
            <v xml:space="preserve"> - กรมทางหลวงและกรมชลประทานยังไม่อนุญาตให้วางท่อ</v>
          </cell>
          <cell r="AB18" t="str">
            <v xml:space="preserve"> - อยู่ระหว่างประสานกกรมทางหลวง และกรมชลประทานเพื่อขออนุญาต</v>
          </cell>
          <cell r="AC18">
            <v>0</v>
          </cell>
          <cell r="AD18">
            <v>12.92</v>
          </cell>
          <cell r="AE18">
            <v>5.42</v>
          </cell>
          <cell r="AF18" t="str">
            <v xml:space="preserve"> - รอหนังสือตอบอนุญาตจากกรมทางหลวงและกรมชลประทานให้วางท่อ</v>
          </cell>
          <cell r="AG18" t="str">
            <v xml:space="preserve"> - ประสานกรมทางหลวง และกรมชลประทานเพื่อขออนุญาต</v>
          </cell>
          <cell r="AH18">
            <v>0</v>
          </cell>
          <cell r="AI18">
            <v>17.2</v>
          </cell>
          <cell r="AJ18">
            <v>9.3800000000000008</v>
          </cell>
          <cell r="AK18" t="str">
            <v xml:space="preserve"> - รอหนังสือตอบอนุญาตจากกรมทางหลวงและกรมชลประทานให้วางท่อ</v>
          </cell>
          <cell r="AL18" t="str">
            <v xml:space="preserve"> - ประสานกรมทางหลวง และกรมชลประทานเพื่อขออนุญาต</v>
          </cell>
          <cell r="AM18">
            <v>0</v>
          </cell>
          <cell r="AN18">
            <v>22.2</v>
          </cell>
          <cell r="AO18">
            <v>11.82</v>
          </cell>
          <cell r="AP18" t="str">
            <v xml:space="preserve"> - การวางท่อทางหลวงหมายเลข 32 อยู่ระหว่างการพิจารณาของแขวงทางหลวงสิงห์บุรี - กรมชลประทานยังไม่ตอบอนุญาตให้วางท่อ</v>
          </cell>
          <cell r="AQ18">
            <v>0</v>
          </cell>
          <cell r="AR18">
            <v>0</v>
          </cell>
          <cell r="AS18">
            <v>29.89</v>
          </cell>
          <cell r="AT18">
            <v>14.74</v>
          </cell>
          <cell r="AU18" t="str">
            <v xml:space="preserve"> - การวางท่อประปา PE dia.400,500 มม. Line NB-TW ทางหลวงหมายเลข 32 ติดตอม่อเสาไฟฟ้า และท่อ PVC dia. 300 มม. เดิม ขอขยับตำแหน่ง อยู่ระหว่างการพิจารณา ของแขวงการทางสิงห์บุรี - กรมชลประทานชัณสูตร ให้เปลี่ยนแปลง รูปแบบการวางท่อข้ามคลองใหม่ </v>
          </cell>
          <cell r="AV18">
            <v>0</v>
          </cell>
          <cell r="AW18">
            <v>0</v>
          </cell>
          <cell r="AX18">
            <v>36.97</v>
          </cell>
          <cell r="AY18">
            <v>19.04</v>
          </cell>
          <cell r="AZ18" t="str">
            <v xml:space="preserve"> - การวางท่อ HDPE 400 มม. LINE NB-TW ทางหลวงหมายเลข 32 ติดตอม่อเสาไฟฟ้า และท่อ PVC 300 มม. สภาพพื้นที่ไม่ สอดคล้องกับแบบแปลน จำนวน 13 จุด ไม่สามารถก่อสร้างได้ - กรมชลประทานยังไม่อนุญาตให้วางท่อ - การวางท่อขนาด 500 มม. LINE SG1 ริมคลองชลประทาน (เป็นพื้นที่หน่วยงาน กรมโยธาธิการขอใช้ก่อสร้างบ้านพักราชการ)</v>
          </cell>
          <cell r="BA18" t="str">
            <v xml:space="preserve"> - อยู่ระหว่างติดตามประสานงาน</v>
          </cell>
          <cell r="BB18">
            <v>0</v>
          </cell>
          <cell r="BC18">
            <v>45.12</v>
          </cell>
          <cell r="BD18">
            <v>24.23</v>
          </cell>
          <cell r="BE18" t="str">
            <v xml:space="preserve"> - รูปแบบการวางท่อไม่สอดคล้องกับสถานที่</v>
          </cell>
          <cell r="BF18" t="str">
            <v xml:space="preserve"> - อยู่ระหว่างผู้ออกแบบแก้ไขแบบและรอผลตอบอนุญาตจากกรมชลประทาน</v>
          </cell>
          <cell r="BG18">
            <v>0</v>
          </cell>
          <cell r="BH18">
            <v>50.94</v>
          </cell>
          <cell r="BI18">
            <v>29.42</v>
          </cell>
          <cell r="BJ18" t="str">
            <v xml:space="preserve"> - รูปแบบการวางท่อไม่สอดคล้องกับสถานที่ - งานวางท่อทางหลวงหมายเลข 3028 และ 3030 กรมทางหลวงมีการปรับปรุงไหล่ทางและสะพาน ยังไม่สามารถเข้าดำเนินการวางท่อเกาะสะพานได้</v>
          </cell>
          <cell r="BK18" t="str">
            <v xml:space="preserve"> - อยู่ระหว่างผู้ออกแบบแก้ไขแบบและรอผลตอบอนุญาตจากกรมชลประทาน - อยู่ระหว่างกรมทางหลวงปรับปรุงไหล่ทางและสะพานให้แล้วเสร็จ</v>
          </cell>
          <cell r="BL18">
            <v>0</v>
          </cell>
          <cell r="BM18">
            <v>35.159999999999997</v>
          </cell>
          <cell r="BN18">
            <v>33.869999999999997</v>
          </cell>
          <cell r="BO18" t="str">
            <v xml:space="preserve"> - รูปแบบการวางท่อไม่สอดคล้องกับสถานที่ - งานวางท่อทางหลวงหมายเลข 3028 และ 3030 กรมทางหลวงมีการปรับปรุงไหล่ทางและสะพาน ยังไม่สามารถเข้าดำเนินการวางท่อเกาะสะพานได้- กรมชลประทานยังไม่ตอบอนุญาต</v>
          </cell>
          <cell r="BP18" t="str">
            <v xml:space="preserve"> - อยู่ระหว่างรวบรวมเอกสารเสนอขออนุมัติแก้ไขสัญญา และเรื่องงานแก้ไขอยู่ระหว่างผู้ออกแบบ (ฝวศ.) พิจารณา - ปรับแผนงานก่อสร้าง</v>
          </cell>
          <cell r="BQ18">
            <v>0</v>
          </cell>
          <cell r="BR18">
            <v>39.72</v>
          </cell>
        </row>
        <row r="19">
          <cell r="A19" t="str">
            <v>1Z.57.2177.2.1.0.00.2</v>
          </cell>
          <cell r="B19">
            <v>2557</v>
          </cell>
          <cell r="C19" t="str">
            <v>งบลงทุนจัดทำแผนระยะยาว</v>
          </cell>
          <cell r="D19" t="str">
            <v>โครงการปรับปรุงเพิ่มกำลังการผลิต (Modify) ระบบผลิตขนาด 2,000 เป็น 3,500 ลบ.ม./ชม. และวางท่อเสริมแรงดัน สถานีผลิตน้ำคลอง 13 กปภ.สาขาธัญบุรี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 xml:space="preserve"> - อยู่ระหว่างลงร่าง TOR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 t="str">
            <v xml:space="preserve"> - เสนอคณะกรรมการ กปภ.อนุมัติราคา วันที่ 20 ม.ค.57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 t="str">
            <v xml:space="preserve"> - อยู่ระหว่างรอลงนามสัญญา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 t="str">
            <v xml:space="preserve"> - อยู่ระหว่างนำเสนอผลการต่อรองราคากลางที่ปรับลดใหม่ ตามมติครม. วันที่ 30 ธ.ค.58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 t="str">
            <v>ลงนามสัญญาวันที่ 23 มี.ค.58</v>
          </cell>
          <cell r="AN19">
            <v>0.16</v>
          </cell>
          <cell r="AO19">
            <v>0.03</v>
          </cell>
          <cell r="AP19">
            <v>0</v>
          </cell>
          <cell r="AQ19">
            <v>0</v>
          </cell>
          <cell r="AR19">
            <v>0</v>
          </cell>
          <cell r="AS19">
            <v>12.7</v>
          </cell>
          <cell r="AT19">
            <v>14.01</v>
          </cell>
          <cell r="AU19">
            <v>0</v>
          </cell>
          <cell r="AV19">
            <v>0</v>
          </cell>
          <cell r="AW19">
            <v>0</v>
          </cell>
          <cell r="AX19">
            <v>24.66</v>
          </cell>
          <cell r="AY19">
            <v>20.93</v>
          </cell>
          <cell r="AZ19">
            <v>0</v>
          </cell>
          <cell r="BA19">
            <v>0</v>
          </cell>
          <cell r="BB19">
            <v>0</v>
          </cell>
          <cell r="BC19">
            <v>35.200000000000003</v>
          </cell>
          <cell r="BD19">
            <v>34.799999999999997</v>
          </cell>
          <cell r="BE19">
            <v>0</v>
          </cell>
          <cell r="BF19">
            <v>0</v>
          </cell>
          <cell r="BG19">
            <v>0</v>
          </cell>
          <cell r="BH19">
            <v>53.08</v>
          </cell>
          <cell r="BI19">
            <v>39.979999999999997</v>
          </cell>
          <cell r="BJ19">
            <v>0</v>
          </cell>
          <cell r="BK19">
            <v>0</v>
          </cell>
          <cell r="BL19">
            <v>0</v>
          </cell>
          <cell r="BM19">
            <v>68.05</v>
          </cell>
          <cell r="BN19">
            <v>48.08</v>
          </cell>
          <cell r="BO19" t="str">
            <v xml:space="preserve"> - แนววางท่อตามแบบบางส่วนรุกล้ำที่ เอกชนต้องแก้ไขตามสภาพพื้นที่ </v>
          </cell>
          <cell r="BP19" t="str">
            <v xml:space="preserve"> - อยู่ระหว่างแก้ไขแบบและประมาณราคา</v>
          </cell>
          <cell r="BQ19">
            <v>0</v>
          </cell>
          <cell r="BR19">
            <v>80.59</v>
          </cell>
        </row>
        <row r="20">
          <cell r="A20" t="str">
            <v>1Z.58.1586.1.1.1.00.</v>
          </cell>
          <cell r="B20">
            <v>2558</v>
          </cell>
          <cell r="C20" t="str">
            <v>ก่อสร้างปรับปรุงขยาย</v>
          </cell>
          <cell r="D20" t="str">
            <v>กปภ.สาขาด่านขุนทด อ.ด่านขุนทด จ.นครราชสีมา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 t="str">
            <v xml:space="preserve"> - อยู่ระหว่างคณะกรรมการ กปภ. อนุมัติรับราคา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 xml:space="preserve"> - คณะกรรมการ กปภ. เห็นชอบ อนุมัติรับราคาวันที่ 17 ก.พ.58 (อยู่ระหว่างรอลงนามสัญญา)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 t="str">
            <v xml:space="preserve"> - อยู่ระหว่างสำนักงบประมาณพิจารณาความเหมาะสมของราคา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ลงนามสัญญาวันที่ 28 เม.ย.58</v>
          </cell>
          <cell r="AS20">
            <v>0.25</v>
          </cell>
          <cell r="AT20">
            <v>0</v>
          </cell>
          <cell r="AU20">
            <v>0</v>
          </cell>
          <cell r="AV20">
            <v>0</v>
          </cell>
          <cell r="AW20" t="str">
            <v xml:space="preserve"> - กปภ.ยังส่งมอบพื้นที่ก่อสร้างบริเวณเขตชลประทานให้ผู้รับจ้างไม่ได้</v>
          </cell>
          <cell r="AX20">
            <v>0.47</v>
          </cell>
          <cell r="AY20">
            <v>0</v>
          </cell>
          <cell r="AZ20" t="str">
            <v xml:space="preserve"> - กปภ.ยังส่งมอบพื้นที่ก่อสร้างบริเวณเขตชลประทานให้ผู้รับจ้างไม่ได้  - ผู้รับจ้างกำลังเตรียมเข้าดำเนินการ ขุดวางท่อ</v>
          </cell>
          <cell r="BA20">
            <v>0</v>
          </cell>
          <cell r="BB20">
            <v>0</v>
          </cell>
          <cell r="BC20">
            <v>1.47</v>
          </cell>
          <cell r="BD20">
            <v>0.15</v>
          </cell>
          <cell r="BE20" t="str">
            <v xml:space="preserve"> - รอการตอบอนุญาตของกรมทางหลวง ให้วางท่อ - รอตอบอนุญาตจากชลประทานในการ ขอใช้พื้นที่ </v>
          </cell>
          <cell r="BF20">
            <v>0</v>
          </cell>
          <cell r="BG20">
            <v>0</v>
          </cell>
          <cell r="BH20">
            <v>1.69</v>
          </cell>
          <cell r="BI20">
            <v>4.37</v>
          </cell>
          <cell r="BJ20" t="str">
            <v xml:space="preserve"> - รอการตอบอนุญาตของกรมทางหลวง ให้วางท่อ โดยมีความยาวประมาณ 4 กิโลเมตร- รอตอบอนุญาตจากชลประทานในการ ขอใช้พื้นที่ </v>
          </cell>
          <cell r="BK20">
            <v>0</v>
          </cell>
          <cell r="BL20">
            <v>0</v>
          </cell>
          <cell r="BM20">
            <v>2.67</v>
          </cell>
          <cell r="BN20">
            <v>10.53</v>
          </cell>
          <cell r="BO20" t="str">
            <v xml:space="preserve"> - กรมทางหลวงยังไม่อนุญาตให้ดำเนินการขุดวางท่อในเขตทางหลวง</v>
          </cell>
          <cell r="BP20" t="str">
            <v xml:space="preserve"> - ประสานงานและได้รับแจ้งจากแขวงการทางนครราชสีมาที่ 2 โดยแจ้งไม่ขัดข้องแนววางท่อที่กปภ.แจ้งขออนุญาต แต่มิให้กปภ.ดำเนินการก่อนอนุญาต</v>
          </cell>
          <cell r="BQ20">
            <v>0</v>
          </cell>
          <cell r="BR20">
            <v>6.19</v>
          </cell>
        </row>
        <row r="21">
          <cell r="A21" t="str">
            <v>1Z.58.2278.1.1.1.00</v>
          </cell>
          <cell r="B21">
            <v>2558</v>
          </cell>
          <cell r="C21" t="str">
            <v>ก่อสร้างปรับปรุงขยาย</v>
          </cell>
          <cell r="D21" t="str">
            <v>กปภ.สาขาพระนครศรีอยุธยา อ.พระนครศรีอยุธยา-บางปะอิน-วังน้อย-อุทัย จ.พระนครศรีอยุธยา ส่วนที่ 1 ก่อสร้างเพิ่มกำลังผลิตสถานีผลิตน้ำพระนครศรีอยุธยา 2 และระบบท่อส่ง-จ่าย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 t="str">
            <v xml:space="preserve"> - อยู่ระหว่างจัดซื้อที่ดิน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 t="str">
            <v xml:space="preserve"> - อยู่ระหว่างจัดซื้อที่ดิน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 t="str">
            <v xml:space="preserve"> - อยู่ระหว่างจัดซื้อที่ดิน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 t="str">
            <v xml:space="preserve"> - อยู่ระหว่างจัดซื้อที่ดิน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 t="str">
            <v xml:space="preserve"> - อยู่ระหว่างจัดซื้อที่ดิน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str">
            <v xml:space="preserve"> - ปรับแผนใหม่ใช้ที่ดินเดิมทั้งหมด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 xml:space="preserve"> - ปรับแผนใหม่ใช้ที่ดินเดิมทั้งหมด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 t="str">
            <v xml:space="preserve"> - ปรับแผนใหม่ใช้ที่ดินเดิมทั้งหมด</v>
          </cell>
          <cell r="BR21">
            <v>0</v>
          </cell>
        </row>
        <row r="22">
          <cell r="A22" t="str">
            <v>1Z.58.2279.1.1.1.00</v>
          </cell>
          <cell r="B22">
            <v>2558</v>
          </cell>
          <cell r="C22" t="str">
            <v>ก่อสร้างปรับปรุงขยาย</v>
          </cell>
          <cell r="D22" t="str">
            <v>กปภ.สาขาพระนครศรีอยุธยา อ.พระนครศรีอยุธยา-บางปะอิน-วังน้อย-อุทัย จ.พระนครศรีอยุธยา ส่วนที่ 2 ก่อสร้างสถานีจ่ายน้ำวังน้อย และระบบท่อส่ง-จ่าย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 xml:space="preserve"> - ปรับแผนใหม่ใช้ที่ดินเดิมทั้งหมด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 t="str">
            <v xml:space="preserve"> - ปรับแผนใหม่ใช้ที่ดินเดิมทั้งหมด</v>
          </cell>
          <cell r="BR22">
            <v>0</v>
          </cell>
        </row>
        <row r="23">
          <cell r="A23" t="str">
            <v>1Z.58.1574.1.1.1.00.3</v>
          </cell>
          <cell r="B23">
            <v>2558</v>
          </cell>
          <cell r="C23" t="str">
            <v>ก่อสร้างปรับปรุงขยาย</v>
          </cell>
          <cell r="D23" t="str">
            <v>กปภ.สาขาปากช่อง อ.ปากช่อง จ.นครราชสีมา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 t="str">
            <v xml:space="preserve"> - อยู่ระหว่างขอใช้ที่ดินที่ราชพัสดุ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 t="str">
            <v xml:space="preserve"> - อยู่ระหว่างสำรวจ/ออกแบบ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 t="str">
            <v xml:space="preserve"> - อยู่ระหว่างสำรวจ/ออกแบบ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 t="str">
            <v xml:space="preserve"> - อยู่ระหว่างสำรวจ/ออกแบบ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 t="str">
            <v xml:space="preserve"> - อยู่ระหว่างสำรวจ/ออกแบบ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str">
            <v xml:space="preserve"> - อยู่ระหว่างสำรวจ/ออกแบบ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 xml:space="preserve"> - สำรวจ/ออกแบบ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 t="str">
            <v xml:space="preserve"> - สำรวจ/ออกแบบ</v>
          </cell>
          <cell r="BR23">
            <v>0</v>
          </cell>
        </row>
        <row r="24">
          <cell r="A24" t="str">
            <v>1Z.58.1575.1.1.1.00.3</v>
          </cell>
          <cell r="B24">
            <v>2558</v>
          </cell>
          <cell r="C24" t="str">
            <v>ก่อสร้างปรับปรุงขยาย</v>
          </cell>
          <cell r="D24" t="str">
            <v>กปภ.สาขาหนองแค อ.หนองแค-วิหารแดง-เมือง จ.สระบุรี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 t="str">
            <v xml:space="preserve"> - อยู่ระหว่างจัดซื้อที่ดิน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 xml:space="preserve"> - อยู่ระหว่างจัดซื้อที่ดิน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 t="str">
            <v xml:space="preserve"> - อยู่ระหว่างจัดซื้อที่ดิน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 t="str">
            <v xml:space="preserve"> - อยู่ระหว่างจัดซื้อที่ดิน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 t="str">
            <v xml:space="preserve"> - อยู่ระหว่างจัดซื้อที่ดิน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str">
            <v xml:space="preserve"> - อยู่ระหว่างจัดซื้อที่ดิน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 xml:space="preserve"> - สำรวจ/ออกแบบ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 xml:space="preserve"> - สำรวจ/ออกแบบ</v>
          </cell>
          <cell r="BR24">
            <v>0</v>
          </cell>
        </row>
        <row r="25">
          <cell r="A25" t="str">
            <v>1Z.58.1590.1.1.2.00.1</v>
          </cell>
          <cell r="B25">
            <v>2558</v>
          </cell>
          <cell r="C25" t="str">
            <v>ก่อสร้างปรับปรุงกิจการประปาหลังรับโอน</v>
          </cell>
          <cell r="D25" t="str">
            <v>กปภ.สาขาชัยบาดาล(ลำสนธิ) อ.ลำสนธิ จ.ลพบุรี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 t="str">
            <v xml:space="preserve"> - อยู่ระหว่าง กปภ.ข.2 จัดหาที่ดินก่อนอนุมัติผลการประกวดราคา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 xml:space="preserve"> - อยู่ระหว่าง กปภ.ข.2 ดำเนินการขอใช้ที่ดิน (หากดำเนินการแล้วเสร็จจะนำผลเสนอคณะกรรมการ กปภ.อนุมัติ)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 t="str">
            <v xml:space="preserve"> - อยู่ระหว่าง กปภ.ข.2 ดำเนินการขอใช้ที่ดิน (หากดำเนินการแล้วเสร็จจะนำผลเสนอคณะกรรมการ กปภ.อนุมัติ)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 t="str">
            <v xml:space="preserve"> - อยู่ระหว่าง กปภ.ข.2 ดำเนินการขอใช้ที่ดิน (หากดำเนินการแล้วเสร็จจะนำผลเสนอคณะกรรมการ กปภ.อนุมัติ)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 t="str">
            <v xml:space="preserve">  - ลงนามสัญญาวันที่ 16 ก.ค.58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2.61</v>
          </cell>
          <cell r="BI25">
            <v>0</v>
          </cell>
          <cell r="BJ25" t="str">
            <v xml:space="preserve"> - งานก่อสร้างสถานีสูบน้ำดิบและสถานีผลิตน้ำกุดตาเพชร ยังส่งมอบพื้นที่ไม่ได้ เนื่องจากรอการขอใช้ที่ดินวทสป. ลพบุรี</v>
          </cell>
          <cell r="BK25" t="str">
            <v xml:space="preserve"> - อยู่ระหว่าง ฝวศ.ดำเนินการแก้ไขแบบแปลน - อยู่ระหว่างแขวงการทางลพบุรี 2 กรมทางหลวงชนบทลพบุรีและการรถไฟ ตอบอนุญาต</v>
          </cell>
          <cell r="BL25">
            <v>0</v>
          </cell>
          <cell r="BM25">
            <v>4.87</v>
          </cell>
          <cell r="BN25">
            <v>0.03</v>
          </cell>
          <cell r="BO25" t="str">
            <v xml:space="preserve"> - ย้ายผังบริเวณสถานีผลิตน้ำจากที่ดินกรมป่าไม้ตามแบบเดิม</v>
          </cell>
          <cell r="BP25" t="str">
            <v xml:space="preserve"> - กปภ.ได้ขอใช้ที่ดินสปก.จำนวน 29 ไร่ แทน อยู่ระหว่างการประเมินราคาจัดทำแบบของ ฝวศ.</v>
          </cell>
          <cell r="BQ25">
            <v>0</v>
          </cell>
          <cell r="BR25">
            <v>9.44</v>
          </cell>
        </row>
        <row r="26">
          <cell r="A26" t="str">
            <v>1Z.58.0034.2.1.0.00.2</v>
          </cell>
          <cell r="B26">
            <v>2558</v>
          </cell>
          <cell r="C26" t="str">
            <v>งบลงทุนจัดทำแผนระยะยาว</v>
          </cell>
          <cell r="D26" t="str">
            <v>ก่อสร้างระบบ Mobile Plant ขนาด 500 ลบ.ม./ชม. พร้อมระบบที่เกี่ยวข้อง และงานวางท่อเสริมแรงดันไปยังสถานีจ่ายน้ำแห่งใหม่บริเวณ ต.ลาดสวาย กปภ.สาขารังสิต จ.ปทุมธานี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 xml:space="preserve"> - ยังไม่ดำเนินการ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 xml:space="preserve"> - ยังไม่เริ่มดำเนินการ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 xml:space="preserve"> - ยังไม่เริ่มดำเนินการ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 t="str">
            <v xml:space="preserve"> - งานวางท่อ อยู่ระหว่างประมาณราคา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 t="str">
            <v xml:space="preserve"> - อยู่ระหว่างสำรวจ/ออกแบบ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 t="str">
            <v xml:space="preserve"> - อยู่ระหว่างสำรวจ/ออกแบบ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str">
            <v xml:space="preserve"> - อยู่ระหว่างสำรวจ/ออกแบบ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 t="str">
            <v xml:space="preserve"> - ประมาณราคาแล้วเสร็จ อยู่ระหว่างขออนุมัติในหลักการ</v>
          </cell>
          <cell r="BR26">
            <v>0</v>
          </cell>
        </row>
      </sheetData>
      <sheetData sheetId="5" refreshError="1"/>
      <sheetData sheetId="6" refreshError="1">
        <row r="3">
          <cell r="A3" t="str">
            <v>รหัส Sap</v>
          </cell>
        </row>
        <row r="5">
          <cell r="A5" t="str">
            <v>1Z.55.2076.1.1.1.00.</v>
          </cell>
          <cell r="B5">
            <v>2555</v>
          </cell>
          <cell r="C5" t="str">
            <v>ก่อสร้างปรับปรุงขยาย</v>
          </cell>
          <cell r="D5" t="str">
            <v>กปภ.สาขาสามพราน</v>
          </cell>
          <cell r="E5">
            <v>44.45</v>
          </cell>
          <cell r="F5">
            <v>47.82</v>
          </cell>
          <cell r="G5">
            <v>0</v>
          </cell>
          <cell r="H5">
            <v>0</v>
          </cell>
          <cell r="I5">
            <v>0</v>
          </cell>
          <cell r="J5">
            <v>46.77</v>
          </cell>
          <cell r="K5">
            <v>51.69</v>
          </cell>
          <cell r="L5" t="str">
            <v xml:space="preserve"> - ยังไม่ได้รับอนุญาตให้วางท่อในเขตชลประทาน - แนววางท่อตามที่กรมทางหลวงอนุญาตเป็นร่องระบายน้ำ ไม่สามารถขุดวางท่อได้และกรมทางหลวงไม่อนุญาตให้ก่อสร้างเสารับท่อบริเวณสะพานข้ามคลอง ซึ่งผู้ออกแบได้แก้ไขแบบและราคาแล้วเสร็จ </v>
          </cell>
          <cell r="M5" t="str">
            <v xml:space="preserve"> - เร่งรัดผู้รับจ้างแล้ว - อยู่ระหว่างผู้ออกแบบพิจารณา</v>
          </cell>
          <cell r="N5">
            <v>0</v>
          </cell>
          <cell r="O5">
            <v>48.66</v>
          </cell>
          <cell r="P5">
            <v>54.51</v>
          </cell>
          <cell r="Q5" t="str">
            <v xml:space="preserve"> - ยังไม่ได้รับอนุญาตให้วางท่อในเขตชลประทาน - แนววางท่อตามที่กรมทางหลวงอนุญาตเป็นร่องระบายน้ำ ไม่สามารถขุดวางท่อได้และกรมทางหลวงไม่อนุญาตให้ก่อสร้างเสารับท่อบริเวณสะพานข้ามคลอง ซึ่งผู้ออกแบได้แก้ไขแบบและราคาแล้วเสร็จ </v>
          </cell>
          <cell r="R5" t="str">
            <v xml:space="preserve"> - เร่งรัดผู้รับจ้างแล้ว - อยู่ระหว่างผู้ออกแบบพิจารณา</v>
          </cell>
          <cell r="S5">
            <v>0</v>
          </cell>
          <cell r="T5">
            <v>49.52</v>
          </cell>
          <cell r="U5">
            <v>54.93</v>
          </cell>
          <cell r="V5" t="str">
            <v xml:space="preserve"> - ยังไม่ได้รับอนุญาตให้วางท่อในเขตชลประทาน - กรมทางหลวงไม่อนุญาตให้ก่อสร้างเสารับท่อบริเวณสะพานข้ามคลอง</v>
          </cell>
          <cell r="W5" t="str">
            <v xml:space="preserve"> - ประสานกรมชลประทาน - แก้ไขแบบเสร็จแล้วเรียบร้อยแล้ว อยู่ระหว่างทบทวนแบบก่อสร้างกับผู้ควบคุมงาน</v>
          </cell>
          <cell r="X5">
            <v>0</v>
          </cell>
          <cell r="Y5">
            <v>54.33</v>
          </cell>
          <cell r="Z5">
            <v>57.85</v>
          </cell>
          <cell r="AA5" t="str">
            <v xml:space="preserve"> - ยังไม่ได้รับอนุญาตให้วางท่อในเขตชลประทาน - กรมทางหลวงไม่อนุญาตให้ก่อสร้างเสารับท่อบริเวณสะพานข้ามคลอง</v>
          </cell>
          <cell r="AB5" t="str">
            <v xml:space="preserve"> - ประสานกรมชลประทาน - แก้ไขแบบเสร็จแล้วเรียบร้อยแล้ว อยู่ระหว่างผู้ออกแบบทบทวนงานก่อสร้างเพื่อควบคุมงานให้อยู่ในงบประมาณที่ ครม.อนุมัติ</v>
          </cell>
          <cell r="AC5">
            <v>0</v>
          </cell>
          <cell r="AD5">
            <v>57.05</v>
          </cell>
          <cell r="AE5">
            <v>60.69</v>
          </cell>
          <cell r="AF5" t="str">
            <v xml:space="preserve"> - ยังไม่ได้รับอนุญาตให้วางท่อในเขตชลประทาน - กรมทางหลวงไม่อนุญาตให้ก่อสร้างเสารับท่อบริเวณสะพานข้ามคลอง</v>
          </cell>
          <cell r="AG5" t="str">
            <v xml:space="preserve"> - ประสานกรมชลประทาน - แก้ไขแบบเสร็จแล้วเรียบร้อยแล้ว อยู่ระหว่างผู้ออกแบบทบทวนงานก่อสร้างเพื่อควบคุมงานให้อยู่ในงบประมาณที่ ครม.อนุมัติ (ผู้ควบคุมงานได้ติดตามเร่งรัดอย่างต่อเนื่อง)</v>
          </cell>
          <cell r="AH5">
            <v>0</v>
          </cell>
          <cell r="AI5">
            <v>63.67</v>
          </cell>
          <cell r="AJ5">
            <v>69.97</v>
          </cell>
          <cell r="AK5" t="str">
            <v xml:space="preserve"> - ยังไม่ได้รับอนุญาตให้วางท่อในเขตชลประทาน - กรมทางหลวงไม่อนุญาตให้ก่อสร้างเสารับท่อบริเวณสะพานข้ามคลอง</v>
          </cell>
          <cell r="AL5" t="str">
            <v xml:space="preserve"> - ประสานกรมชลประทาน - แก้ไขแบบเสร็จแล้วเรียบร้อยแล้ว อยู่ระหว่างผู้ออกแบบทบทวนงานก่อสร้างเพื่อควบคุมงานให้อยู่ในงบประมาณที่ ครม.อนุมัติ (ผู้ควบคุมงานได้ติดตามเร่งรัดอย่างต่อเนื่อง)</v>
          </cell>
          <cell r="AM5">
            <v>0</v>
          </cell>
          <cell r="AN5">
            <v>68.61</v>
          </cell>
          <cell r="AO5">
            <v>73.94</v>
          </cell>
          <cell r="AP5" t="str">
            <v xml:space="preserve"> 1. ยังไม่ได้รับอนุญาตให้วางท่อในเขตชลประทาน 2. กรมทางหลวงไม่อนุญาตให้ก่อสร้างเสารับท่อบริเวณสะพานข้ามคลอง</v>
          </cell>
          <cell r="AQ5" t="str">
            <v>1. ผู้ควบคุมงานได้เร่งรัดและประสานเจ้าของพื้นที่แล้วอนุญาตให้ดำเนินการก่อนโดยไม่ต้องรอหนังสืออนุญาต2. คณะกรรมการตรวจการจ้างเห็นชอบให้แก้ไขงานเพิ่มเงินสัญญาจ้าง และขยายเวลาให้ผู้รับจ้าง 120 วัน นับถัดจากวันสิ้นสุดสัญญาจ้าง</v>
          </cell>
          <cell r="AR5">
            <v>0</v>
          </cell>
          <cell r="AS5">
            <v>75</v>
          </cell>
          <cell r="AT5">
            <v>78.819999999999993</v>
          </cell>
          <cell r="AU5" t="str">
            <v xml:space="preserve"> - ยังไม่ได้รับอนุญาตให้วางท่อในเขตชลประทาน โดยผู้ควบคุมงานได้มีการติดตามเร่งรัดอย่างต่อเนื่อง ประสานเจ้าของพื้นที่แล้ว อนุญาตให้ดำเนินการได้ก่อนโดยไม่ต้องรอหนังสืออนุญาต</v>
          </cell>
          <cell r="AV5">
            <v>0</v>
          </cell>
          <cell r="AW5">
            <v>0</v>
          </cell>
          <cell r="AX5">
            <v>79.959999999999994</v>
          </cell>
          <cell r="AY5">
            <v>87.9</v>
          </cell>
          <cell r="AZ5" t="str">
            <v xml:space="preserve"> - ยังไม่ได้รับอนุญาตให้วางท่อในเขตชลประทาน ผู้ควบคุมงานได้ประสานงานกับเจ้าของพื้นที่แล้ว อนุญาตให้ดำเนินการได้ก่อนโดยไม่ต้องรอหนังสืออนุญาต</v>
          </cell>
          <cell r="BA5">
            <v>0</v>
          </cell>
          <cell r="BB5">
            <v>0</v>
          </cell>
          <cell r="BC5">
            <v>90.75</v>
          </cell>
          <cell r="BD5">
            <v>89.24</v>
          </cell>
          <cell r="BE5" t="str">
            <v xml:space="preserve"> - ยังไม่ได้รับอนุญาตให้วางท่อในเขตชลประทาน</v>
          </cell>
          <cell r="BF5" t="str">
            <v xml:space="preserve"> - ผู้ควบคุมงานได้ประสานงานกับเจ้าของพื้นที่แล้ว อนุญาตให้ดำเนินการได้ก่อนโดยไม่ต้องรอหนังสืออนุญาต</v>
          </cell>
          <cell r="BG5">
            <v>0</v>
          </cell>
          <cell r="BH5">
            <v>95.52</v>
          </cell>
          <cell r="BI5">
            <v>96.13</v>
          </cell>
          <cell r="BJ5" t="str">
            <v xml:space="preserve"> - ยังไม่ได้รับอนุญาตให้วางท่อในเขตชลประทาน โดยผู้ควบคุมงานได้มีการติดตามเร่งรัดอย่างต่อเนื่อง</v>
          </cell>
          <cell r="BK5" t="str">
            <v xml:space="preserve"> - ผู้ควบคุมงานได้ประสานงานกับเจ้าของพื้นที่แล้ว อนุญาตให้ดำเนินการได้ก่อนโดยไม่ต้องรอหนังสืออนุญาต</v>
          </cell>
          <cell r="BL5">
            <v>0</v>
          </cell>
          <cell r="BM5">
            <v>100</v>
          </cell>
          <cell r="BN5">
            <v>100</v>
          </cell>
          <cell r="BO5">
            <v>0</v>
          </cell>
          <cell r="BP5">
            <v>0</v>
          </cell>
          <cell r="BQ5" t="str">
            <v xml:space="preserve"> - แล้วเสร็จ 19 ก.ย.58 - ตรวจรับงาน 24 ก.ย.58</v>
          </cell>
        </row>
        <row r="6">
          <cell r="A6" t="str">
            <v>1Z.56.1283.1.1.1.00.</v>
          </cell>
          <cell r="B6">
            <v>2556</v>
          </cell>
          <cell r="C6" t="str">
            <v>ก่อสร้างปรับปรุงขยาย</v>
          </cell>
          <cell r="D6" t="str">
            <v>กปภ.สาขากุยบุรี</v>
          </cell>
          <cell r="E6">
            <v>57.92</v>
          </cell>
          <cell r="F6">
            <v>56.14</v>
          </cell>
          <cell r="G6">
            <v>0</v>
          </cell>
          <cell r="H6">
            <v>0</v>
          </cell>
          <cell r="I6">
            <v>0</v>
          </cell>
          <cell r="J6">
            <v>64.88</v>
          </cell>
          <cell r="K6">
            <v>60.7</v>
          </cell>
          <cell r="L6" t="str">
            <v xml:space="preserve"> - งานวางท่อส่ง-จ่ายน้ำในถนนทางหลวงหมายเลข 4, ทางหลวงชนบทหมายเลข ปข.1614 และ ปข.4020 มีการแก้ไขเปลี่ยนแปลง</v>
          </cell>
          <cell r="M6">
            <v>0</v>
          </cell>
          <cell r="N6">
            <v>0</v>
          </cell>
          <cell r="O6">
            <v>72.75</v>
          </cell>
          <cell r="P6">
            <v>62.83</v>
          </cell>
          <cell r="Q6" t="str">
            <v xml:space="preserve"> - งานวางท่อส่ง-จ่ายน้ำในถนนทางหลวงหมายเลข 4, ทางหลวงชนบทหมายเลข ปข.1614 และ ปข.4020 มีการแก้ไขเปลี่ยนแปลง</v>
          </cell>
          <cell r="R6">
            <v>0</v>
          </cell>
          <cell r="S6">
            <v>0</v>
          </cell>
          <cell r="T6">
            <v>77.209999999999994</v>
          </cell>
          <cell r="U6">
            <v>64.319999999999993</v>
          </cell>
          <cell r="V6" t="str">
            <v xml:space="preserve"> - กรมทางหลวงขอให้ กปภ.แก้ไขแบบวางท่อส่ง - จ่ายน้ำ</v>
          </cell>
          <cell r="W6" t="str">
            <v xml:space="preserve"> - อยู่ระหว่างประสานกรมทางหลวง</v>
          </cell>
          <cell r="X6">
            <v>0</v>
          </cell>
          <cell r="Y6">
            <v>87.57</v>
          </cell>
          <cell r="Z6">
            <v>66.680000000000007</v>
          </cell>
          <cell r="AA6" t="str">
            <v xml:space="preserve"> - กปภ. ได้แก้ไขแบบขออนุญาตวางท่อเรียบร้อยแล้ว</v>
          </cell>
          <cell r="AB6" t="str">
            <v xml:space="preserve"> - อยู่ระหว่างแขวงการทางประจวบคีรีขันธ์พิจารณา</v>
          </cell>
          <cell r="AC6">
            <v>0</v>
          </cell>
          <cell r="AD6">
            <v>85.93</v>
          </cell>
          <cell r="AE6">
            <v>69.2</v>
          </cell>
          <cell r="AF6" t="str">
            <v xml:space="preserve"> - กปภ. ได้แก้ไขแบบขออนุญาตวางท่อเรียบร้อยแล้ว</v>
          </cell>
          <cell r="AG6" t="str">
            <v xml:space="preserve"> - อยู่ระหว่างแขวงการทางประจวบคีรีขันธ์พิจารณา</v>
          </cell>
          <cell r="AH6">
            <v>0</v>
          </cell>
          <cell r="AI6">
            <v>89.86</v>
          </cell>
          <cell r="AJ6">
            <v>70.040000000000006</v>
          </cell>
          <cell r="AK6" t="str">
            <v xml:space="preserve"> - กปภ. ได้แก้ไขแบบขออนุญาตวางท่อเรียบร้อยแล้ว</v>
          </cell>
          <cell r="AL6" t="str">
            <v xml:space="preserve"> - อยู่ระหว่างแขวงการทางประจวบคีรีขันธ์พิจารณา</v>
          </cell>
          <cell r="AM6">
            <v>0</v>
          </cell>
          <cell r="AN6">
            <v>94.46</v>
          </cell>
          <cell r="AO6">
            <v>70.98</v>
          </cell>
          <cell r="AP6" t="str">
            <v xml:space="preserve"> - กรมทางหลวงให้แก้ไขเปลี่ยนแปลงงานวางท่อส่ง - จ่ายน้ำตามเงื่อนไขของกรมทางหลวง</v>
          </cell>
          <cell r="AQ6" t="str">
            <v xml:space="preserve"> - กปภ. แก้ไขรูปแบบการขออนุญาตแล้ว อยู่ระหว่างแขวงการทางประจวบคีรีขันธ์พิจารณา</v>
          </cell>
          <cell r="AR6">
            <v>0</v>
          </cell>
          <cell r="AS6">
            <v>99.54</v>
          </cell>
          <cell r="AT6">
            <v>72.040000000000006</v>
          </cell>
          <cell r="AU6" t="str">
            <v xml:space="preserve"> - กรมทางหลวงให้แก้ไขเปลี่ยนแปลงงานวางท่อส่ง - จ่ายน้ำตามเงื่อนไขของกรมทางหลวง</v>
          </cell>
          <cell r="AV6" t="str">
            <v xml:space="preserve"> - กปภ. แก้ไขรูปแบบการขออนุญาตแล้ว อยู่ระหว่างแขวงการทางประจวบคีรีขันธ์พิจารณา</v>
          </cell>
          <cell r="AW6">
            <v>0</v>
          </cell>
          <cell r="AX6">
            <v>100</v>
          </cell>
          <cell r="AY6">
            <v>72.83</v>
          </cell>
          <cell r="AZ6" t="str">
            <v xml:space="preserve"> - กรมทางหลวงให้แก้ไขเปลี่ยนแปลงงานวางท่อส่ง - จ่ายน้ำตามเงื่อนไขของกรมทางหลวง - การแก้ไขแบบขออนุญาตวางท่อดำเนินการแล้วเสร็จ  - สำนักเจ้าท่าภูมิภาค จ.ประจวบคีรีขันธ์ ให้แก้ไขระยะเสา คสล.รับท่อข้ามแม่น้ำกุยบุรีใหม่</v>
          </cell>
          <cell r="BA6" t="str">
            <v xml:space="preserve"> - อยู่ระหว่างแขวงการทางประจวบคีรีขันธ์พิจารณา</v>
          </cell>
          <cell r="BB6">
            <v>0</v>
          </cell>
          <cell r="BC6">
            <v>73.5</v>
          </cell>
          <cell r="BD6">
            <v>73.87</v>
          </cell>
          <cell r="BE6" t="str">
            <v xml:space="preserve"> - งานวางท่อส่ง-จ่ายน้ำในเขตทางหลวง หมายเลข 4 และทางหลวงชนบท หมายเลข ปข.1014, ปข.4020 มีการ แก้ไขเปลี่ยนแปลง - สำนักเจ้าท่าภูมิภาค จ.ประจวบคีรีขันธ์ ให้แก้ไขระยะเสา คสล.รับท่อข้ามแม่น้ำกุยบุรีใหม่</v>
          </cell>
          <cell r="BF6" t="str">
            <v xml:space="preserve"> - อยู่ระหว่างการพิจารณาแขวงการทางประจวบคีรีขันธ์</v>
          </cell>
          <cell r="BG6" t="str">
            <v xml:space="preserve"> - ปรับแผนงานก่อสร้าง ครั้งที่ 1 เนื่องจากยังไม่สามารถส่งมอบพื้นที่วางท่อในเขตทางหลวงให้กับผู้รับจ้างได้</v>
          </cell>
          <cell r="BH6">
            <v>79.94</v>
          </cell>
          <cell r="BI6">
            <v>76.45</v>
          </cell>
          <cell r="BJ6" t="str">
            <v xml:space="preserve"> - งานวางท่อส่ง-จ่ายน้ำในเขตทางหลวง หมายเลข 4 และทางหลวงชนบท หมายเลข ปข.1014, ปข.4020 มีการ แก้ไขเปลี่ยนแปลง - สำนักเจ้าท่าภูมิภาค จ.ประจวบคีรีขันธ์ ให้แก้ไขระยะเสา คสล.รับท่อข้ามแม่น้ำกุยบุรีใหม่</v>
          </cell>
          <cell r="BK6" t="str">
            <v xml:space="preserve"> - อยู่ระหว่างการพิจารณาแขวงการทางประจวบคีรีขันธ์</v>
          </cell>
          <cell r="BL6" t="str">
            <v xml:space="preserve"> - ปรับแผนงานก่อสร้าง ครั้งที่ 2 เนื่องจากยังไม่สามารถส่งมอบพื้นที่วางท่อในเขตทางหลวงให้กับผู้รับจ้างได้</v>
          </cell>
          <cell r="BM6">
            <v>86.56</v>
          </cell>
          <cell r="BN6">
            <v>79.62</v>
          </cell>
          <cell r="BO6" t="str">
            <v xml:space="preserve"> - งานวางท่อส่ง-จ่ายน้ำในเขตทางหลวง หมายเลข 4 และทางหลวงชนบท หมายเลข ปข.1014, ปข.4020 มีการ แก้ไขเปลี่ยนแปลง - สำนักเจ้าท่าภูมิภาค จ.ประจวบคีรีขันธ์ ให้แก้ไขระยะเสา คสล.รับท่อข้ามแม่น้ำกุยบุรีใหม่</v>
          </cell>
          <cell r="BP6" t="str">
            <v xml:space="preserve"> - อยู่ระหว่างการพิจารณาแขวงการทางประจวบคีรีขันธ์</v>
          </cell>
          <cell r="BQ6" t="str">
            <v xml:space="preserve"> - ปรับแผนงานก่อสร้าง ครั้งที่ 2 มีการพิจารณาขยายเวลาก่อสร้าง เนื่องจากการส่งมอบพื้นที่ในเขตและกรมชลประทาน</v>
          </cell>
        </row>
        <row r="7">
          <cell r="A7" t="str">
            <v>1Z.57.1380.1.1.1.00.2</v>
          </cell>
          <cell r="B7">
            <v>2557</v>
          </cell>
          <cell r="C7" t="str">
            <v>ก่อสร้างปรับปรุงขยาย</v>
          </cell>
          <cell r="D7" t="str">
            <v>กปภ.สาขาราชบุรี-สมุทรสงคราม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 - อยู่ระหว่างประมาณราคา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str">
            <v xml:space="preserve"> - อยู่ระหว่างประมาณราคา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 t="str">
            <v xml:space="preserve"> - อยู่ระหว่างสำรวจ/ออกแบบ 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 xml:space="preserve"> - อยู่ระหว่างเสนอเห็นชอบชื่อโครงการให้สอดคล้องกับงบประมาณ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 t="str">
            <v xml:space="preserve"> - อยู่ระหว่างจัดทำ TOR และกำหนดราคากลาง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 t="str">
            <v xml:space="preserve"> - อยู่ระหว่างเสนอราคาวันที่ 22 ก.ค.58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str">
            <v xml:space="preserve">  - ประกวดราคาแล้วเสร็จวันที่ 6 ส.ค.58 อยู่ระหว่างเสนอขออนุมัติผู้ว่าการ นำเสนอคณะอนุกรรมการบริหาร 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 t="str">
            <v xml:space="preserve">  - ลงนามสัญญา วันที่ 24 ก.ย.58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 t="str">
            <v xml:space="preserve">  - ลงนามสัญญา วันที่ 24 ก.ย.58</v>
          </cell>
        </row>
        <row r="8">
          <cell r="A8" t="str">
            <v>1Z.57.1386.1.1.3.00.</v>
          </cell>
          <cell r="B8">
            <v>2557</v>
          </cell>
          <cell r="C8" t="str">
            <v>ก่อสร้างปรับปรุงแหล่งน้ำ</v>
          </cell>
          <cell r="D8" t="str">
            <v>กปภ.สาขาประจวบคีรีขันธ์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 - อยู่ระหว่างเข้าอนุกรรมการบอร์ดบริหาร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 xml:space="preserve"> - กรมทางหลวงไม่อนุญาตให้ใช้พื้นที่ก่อสร้างสถานีเพิ่มแรงดัน</v>
          </cell>
          <cell r="AB8">
            <v>0</v>
          </cell>
          <cell r="AC8" t="str">
            <v xml:space="preserve"> - ผู้รับจ้างเสนอแผนแล้วอยู่ระหว่างพิจารณา</v>
          </cell>
          <cell r="AD8">
            <v>2.25</v>
          </cell>
          <cell r="AE8">
            <v>2.08</v>
          </cell>
          <cell r="AF8" t="str">
            <v xml:space="preserve"> - กรมทางหลวงไม่อนุญาตให้ใช้พื้นที่ ก่อสร้างสถานีจ่ายน้ำเขาน้อย</v>
          </cell>
          <cell r="AG8" t="str">
            <v xml:space="preserve"> -  อยู่ระหว่างประสานงานขอใช้พื้นที่ อบต.อ่าวน้อย ซึ่งเป็นที่ดินของกรมทางหลวง ที่อนุญาตให้ อบต.อ่าวน้อย ใช้พื้นที่</v>
          </cell>
          <cell r="AH8">
            <v>0</v>
          </cell>
          <cell r="AI8">
            <v>7.78</v>
          </cell>
          <cell r="AJ8">
            <v>10.32</v>
          </cell>
          <cell r="AK8">
            <v>0</v>
          </cell>
          <cell r="AL8">
            <v>0</v>
          </cell>
          <cell r="AM8" t="str">
            <v xml:space="preserve"> - อบต.อ่าวน้อย อนุญาตให้ กปภ. ใช้พื้นที่ จำนวน 2 ไร่แล้ว อยู่ระหว่างทำหนังสือแจ้งกรมทางหลวงเพื่อทราบ</v>
          </cell>
          <cell r="AN8">
            <v>16.41</v>
          </cell>
          <cell r="AO8">
            <v>16.77</v>
          </cell>
          <cell r="AP8">
            <v>0</v>
          </cell>
          <cell r="AQ8">
            <v>0</v>
          </cell>
          <cell r="AR8" t="str">
            <v xml:space="preserve"> - อบต.อ่าวน้อย อนุญาตให้ กปภ. ใช้พื้นที่ จำนวน 2 ไร่แล้ว อยู่ระหว่างทำหนังสือแจ้งกรมทางหลวงเพื่อทราบ</v>
          </cell>
          <cell r="AS8">
            <v>28.68</v>
          </cell>
          <cell r="AT8">
            <v>28.04</v>
          </cell>
          <cell r="AU8">
            <v>0</v>
          </cell>
          <cell r="AV8" t="str">
            <v xml:space="preserve"> - อยู่ระหว่าง ฝวศ. แก้ไขแบบและประมาณราคาค่าก่อสร้าง</v>
          </cell>
          <cell r="AW8" t="str">
            <v xml:space="preserve"> - อบต.อ่าวน้อย อนุญาตให้ กปภ. ใช้พื้นที่ จำนวน 2 ไร่แล้ว รวมทั้งทำเรื่องแจ้งแขวงทางหลวงประจวบคีรีขันธ์แล้ว</v>
          </cell>
          <cell r="AX8">
            <v>39.299999999999997</v>
          </cell>
          <cell r="AY8">
            <v>36.68</v>
          </cell>
          <cell r="AZ8" t="str">
            <v xml:space="preserve"> 1.แก้ไขแบบก่อสร้างผังบริเวณสถานีจ่ายน้ำ เขาน้อย (อ่าวน้อย) โดยก่อสร้างในที่ดิน สงวนนอกเขตทางของกรมทางหลวง ซึ่ง อนุญาตให้ อบต.อ่าวน้อยใช้พื้นที่ เนื่องจาก กรมทางหลวงไม่อนุญาตให้ใช้พื้นที่ก่อสร้าง สถานีจ่ายน้ำเขาน้อย (อ่าวน้อย) ตามแบบ ก่อสร้างผังบริเวณเดิม 2.กรมทางหลวงไม่อนุญาตให้ก่อสร้างเสา คอร.รับท่อ S f 500 และ 600 มม. ในเขตทางหลวงหมายเลข 4</v>
          </cell>
          <cell r="BA8" t="str">
            <v xml:space="preserve"> 1.อยู่ระหว่างฝวศ.แก้ไขแบบ ก่อสร้างผังบริเวณ สถานีจ่ายน้ำเขาน้อย (อ่าวน้อย) และประมาณ ราคาค่าก่อสร้างใหม่ 2.สำรวจสภาพพื้นที่จริง เพื่อแก้ไขรูปแบบเป็น วางท่อลอดใต้ท้องคลอง แทน </v>
          </cell>
          <cell r="BB8">
            <v>0</v>
          </cell>
          <cell r="BC8">
            <v>51.41</v>
          </cell>
          <cell r="BD8">
            <v>46.98</v>
          </cell>
          <cell r="BE8" t="str">
            <v xml:space="preserve"> 1.กรมทางหลวงไม่อนุญาตให้ก่อสร้างสถานีจ่ายน้ำเขาน้อย (อ่าวน้อย) ตามแบบก่อสร้างผังบริเวณเดิม2.กรมทางหลวงไม่อนุญาตให้ก่อสร้างเสา คอร.รับท่อ S f 500 และ 600 มม. ในเขตทางหลวงหมายเลข 4</v>
          </cell>
          <cell r="BF8" t="str">
            <v xml:space="preserve"> 1.อยู่ระหว่างฝวศ.แก้ไขแบบ ก่อสร้างผังบริเวณ สถานีจ่ายน้ำเขาน้อย (อ่าวน้อย) และประมาณ ราคาค่าก่อสร้างใหม่ 2.สำรวจสภาพพื้นที่จริง เพื่อแก้ไขรูปแบบเป็น วางท่อลอดใต้ท้องคลอง แทน </v>
          </cell>
          <cell r="BG8">
            <v>0</v>
          </cell>
          <cell r="BH8">
            <v>61.43</v>
          </cell>
          <cell r="BI8">
            <v>52.24</v>
          </cell>
          <cell r="BJ8" t="str">
            <v xml:space="preserve"> 1.กรมทางหลวงไม่อนุญาตให้ก่อสร้างสถานีจ่ายน้ำเขาน้อย (อ่าวน้อย) ตามแบบก่อสร้างผังบริเวณเดิม2.กรมทางหลวงไม่อนุญาตให้ก่อสร้างเสา คอร.รับท่อ S ขนาด 500 และ 600 มม. ในเขตทางหลวงหมายเลข 4</v>
          </cell>
          <cell r="BK8" t="str">
            <v xml:space="preserve"> 1.ฝวศ.แก้ไขแบบและประมาณราคาค่าก่อสร้างแล้วเสร็จ 2.อยู่ระหว่างฝวศ.สำรวจแก้ไขแบบขออนุญาต</v>
          </cell>
          <cell r="BL8">
            <v>0</v>
          </cell>
          <cell r="BM8">
            <v>79.22</v>
          </cell>
          <cell r="BN8">
            <v>65.5</v>
          </cell>
          <cell r="BO8" t="str">
            <v>1. กรมทางหลวงไม่อนุญาตให้ก่อสร้างสถานีจ่ายน้ำเขาน้อย (อ่าวน้อย) ตามแบบก่อสร้างผังบริเวณเดิม2. กรมทางหลวงไม่อนุญาตให้ก่อสร้างเสา คอร.รับท่อ S ขนาด 500 และ 600 มม. ในเขตทางหลวงหมายเลข 4</v>
          </cell>
          <cell r="BP8" t="str">
            <v>1. ฝวศ.แก้ไขแบบและประมาณราคาค่าก่อสร้างแล้วเสร็จ (อยู่ระหว่าง ผู้รับจ้างยืนยันตกลง ดำเนินการ ราคาและ ระยะเวลาก่อสร้าง)2. ฝวศ.แก้ไขรูปเป็นวางท่อลอดใต้ท้องคลองแล้วเสร็จ อยู่ระหว่างผู้รับจ้างยืนยันตกลงราคาและระยะเวลาก่อสร้าง</v>
          </cell>
          <cell r="BQ8">
            <v>0</v>
          </cell>
        </row>
        <row r="9">
          <cell r="A9" t="str">
            <v>1Z.58.1579.1.1.1.00.</v>
          </cell>
          <cell r="B9">
            <v>2558</v>
          </cell>
          <cell r="C9" t="str">
            <v>ก่อสร้างปรับปรุงขยาย</v>
          </cell>
          <cell r="D9" t="str">
            <v>กปภ.สาขาอู่ทอง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 t="str">
            <v xml:space="preserve"> - อยู่ระหว่างคณะกรรมการ กปภ.อนุมัติรับราคา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 xml:space="preserve">  - คณะกรรมการ กปภ. เห็นชอบ อนุมัติรับราคาวันที่ 17 ก.พ.58 (อยู่ระหว่างรอลงนามสัญญา)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 t="str">
            <v xml:space="preserve"> - อยู่ระหว่างสำนักงบประมาณพิจารณาความเหมาะสมของราคา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ลงนามสัญญาวันที่ 28 เม.ย.58</v>
          </cell>
          <cell r="AS9">
            <v>0</v>
          </cell>
          <cell r="AT9">
            <v>0.04</v>
          </cell>
          <cell r="AU9">
            <v>0</v>
          </cell>
          <cell r="AV9">
            <v>0</v>
          </cell>
          <cell r="AW9" t="str">
            <v xml:space="preserve"> - อยู่ระหว่างจัดทำแผนงานก่อสร้าง</v>
          </cell>
          <cell r="AX9">
            <v>0.06</v>
          </cell>
          <cell r="AY9">
            <v>0.05</v>
          </cell>
          <cell r="AZ9">
            <v>0</v>
          </cell>
          <cell r="BA9">
            <v>0</v>
          </cell>
          <cell r="BB9">
            <v>0</v>
          </cell>
          <cell r="BC9">
            <v>1.07</v>
          </cell>
          <cell r="BD9">
            <v>0.18</v>
          </cell>
          <cell r="BE9">
            <v>0</v>
          </cell>
          <cell r="BF9">
            <v>0</v>
          </cell>
          <cell r="BG9">
            <v>0</v>
          </cell>
          <cell r="BH9">
            <v>3.63</v>
          </cell>
          <cell r="BI9">
            <v>3.98</v>
          </cell>
          <cell r="BJ9">
            <v>0</v>
          </cell>
          <cell r="BK9">
            <v>0</v>
          </cell>
          <cell r="BL9">
            <v>0</v>
          </cell>
          <cell r="BM9">
            <v>7.35</v>
          </cell>
          <cell r="BN9">
            <v>7.74</v>
          </cell>
          <cell r="BO9">
            <v>0</v>
          </cell>
          <cell r="BP9">
            <v>0</v>
          </cell>
          <cell r="BQ9">
            <v>0</v>
          </cell>
        </row>
        <row r="10">
          <cell r="A10" t="str">
            <v>1Z.58.2276.1.1.1.00</v>
          </cell>
          <cell r="B10">
            <v>2558</v>
          </cell>
          <cell r="C10" t="str">
            <v>ก่อสร้างปรับปรุงขยาย</v>
          </cell>
          <cell r="D10" t="str">
            <v>กปภ.สาขาเพชรบุรี อ.เมือง-บ้านแหลม-บ้านลาด-ชะอำ จ.เพชรบุรี ส่วนที่ 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 t="str">
            <v xml:space="preserve"> - อยู่ระหว่างสำรวจ/ออกแบบ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 t="str">
            <v xml:space="preserve"> - อยู่ระหว่างสำรวจ/ออกแบบ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 xml:space="preserve"> - อยู่ระหว่างสำรวจ/ออกแบบ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 t="str">
            <v xml:space="preserve"> - อยู่ระหว่างสำรวจ/ออกแบบ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 t="str">
            <v xml:space="preserve"> - อยู่ระหว่างสำรวจ/ออกแบบ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str">
            <v xml:space="preserve"> - อยู่ระหว่างสำรวจ/ออกแบบ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 t="str">
            <v xml:space="preserve"> - อยู่ระหว่างประมาณราคา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 t="str">
            <v xml:space="preserve"> - อยู่ระหว่างประมาณราคา</v>
          </cell>
        </row>
        <row r="11">
          <cell r="A11" t="str">
            <v>1Z.58.2277.1.1.1.00</v>
          </cell>
          <cell r="B11">
            <v>2558</v>
          </cell>
          <cell r="C11" t="str">
            <v>ก่อสร้างปรับปรุงขยาย</v>
          </cell>
          <cell r="D11" t="str">
            <v>กปภ.สาขาเพชรบุรี อ.เมือง-บ้านแหลม-บ้านลาด-ชะอำ จ.เพชรบุรี ส่วนที่ 2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 t="str">
            <v xml:space="preserve"> - อยู่ระหว่างประมาณราคา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 t="str">
            <v xml:space="preserve"> - อยู่ระหว่างประมาณราคา</v>
          </cell>
        </row>
        <row r="12">
          <cell r="A12" t="str">
            <v>1Z.58.2217.2.1.0.00.2</v>
          </cell>
          <cell r="B12">
            <v>2558</v>
          </cell>
          <cell r="C12" t="str">
            <v>งบลงทุนจัดทำแผนระยะยาว</v>
          </cell>
          <cell r="D12" t="str">
            <v>งานก่อสร้างท่อส่งน้ำจากแยกมาลัยเเมนถึงสถานีจ่ายน้ำนครชัยศรี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</row>
        <row r="13">
          <cell r="A13" t="str">
            <v>1Z.59.0038.2.1.0.00.2</v>
          </cell>
          <cell r="B13">
            <v>2559</v>
          </cell>
          <cell r="C13" t="str">
            <v>งบลงทุนจัดทำแผนระยะยาว</v>
          </cell>
          <cell r="D13" t="str">
            <v>งานวางท่อเสริมแรงดันจากสถานีผลิตน้ำโพธารามถึงสถานีจ่ายน้ำโพหัก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</row>
      </sheetData>
      <sheetData sheetId="7" refreshError="1"/>
      <sheetData sheetId="8" refreshError="1">
        <row r="3">
          <cell r="A3" t="str">
            <v>รหัส Sap</v>
          </cell>
        </row>
        <row r="5">
          <cell r="A5" t="str">
            <v>1Z.55.2075.1.1.1.00.</v>
          </cell>
          <cell r="B5">
            <v>2555</v>
          </cell>
          <cell r="C5" t="str">
            <v>ก่อสร้างปรับปรุงขยาย</v>
          </cell>
          <cell r="D5" t="str">
            <v>กปภ.สาขาภูเก็ต</v>
          </cell>
          <cell r="E5">
            <v>32.479999999999997</v>
          </cell>
          <cell r="F5">
            <v>27.54</v>
          </cell>
          <cell r="G5" t="str">
            <v>ผู้รับจ้างขาดแคลนแรงงานและกรมชลประทานยังไม่ตอบอนุญาตให้วางท่อและติดตั้งแพสูบน้ำ</v>
          </cell>
          <cell r="H5">
            <v>0</v>
          </cell>
          <cell r="I5" t="str">
            <v>เร่งรัด ประสานงาน</v>
          </cell>
          <cell r="J5">
            <v>36.799999999999997</v>
          </cell>
          <cell r="K5">
            <v>28.26</v>
          </cell>
          <cell r="L5" t="str">
            <v xml:space="preserve"> - ผู้รับจ้างขาดแคลนแรงงาน - กรมชลประทานยังไม่ตอบอนุญาตให้วางท่อและติดตั้งแพสูบน้ำ</v>
          </cell>
          <cell r="M5">
            <v>0</v>
          </cell>
          <cell r="N5">
            <v>0</v>
          </cell>
          <cell r="O5">
            <v>44.18</v>
          </cell>
          <cell r="P5">
            <v>29.84</v>
          </cell>
          <cell r="Q5" t="str">
            <v xml:space="preserve"> - ผู้รับจ้างขาดแคลนแรงงาน - กรมชลประทานยังไม่ตอบอนุญาตให้วางท่อและติดตั้งแพสูบน้ำ</v>
          </cell>
          <cell r="R5">
            <v>0</v>
          </cell>
          <cell r="S5">
            <v>0</v>
          </cell>
          <cell r="T5">
            <v>51.67</v>
          </cell>
          <cell r="U5">
            <v>31.52</v>
          </cell>
          <cell r="V5" t="str">
            <v xml:space="preserve"> - ผู้รับจ้างขาดแคลนแรงงาน</v>
          </cell>
          <cell r="W5" t="str">
            <v xml:space="preserve"> - เร่งรัดผู้รับจ้าง</v>
          </cell>
          <cell r="X5">
            <v>0</v>
          </cell>
          <cell r="Y5">
            <v>53.98</v>
          </cell>
          <cell r="Z5">
            <v>31.99</v>
          </cell>
          <cell r="AA5" t="str">
            <v>ผู้รับจ้างขาดแคลนแรงงาน และยังไม่สามารถติดตั้งแพสูบน้ำดิบได้ เนื่องจากกรมชลประทานยังก่อสร้างอ่างเก็บน้ำไม่แล้วเสร็จ</v>
          </cell>
          <cell r="AB5" t="str">
            <v xml:space="preserve"> - เร่งรัดผู้รับจ้างและประสานกรมชลประทาน</v>
          </cell>
          <cell r="AC5">
            <v>0</v>
          </cell>
          <cell r="AD5">
            <v>59.83</v>
          </cell>
          <cell r="AE5">
            <v>32.799999999999997</v>
          </cell>
          <cell r="AF5" t="str">
            <v xml:space="preserve"> - ผู้รับจ้างขาดแคลนแรงงาน  - ไม่สามารถติดตั้งแพสูบน้ำดิบได้ เนื่องจากกรมชลประทานยังก่อสร้างอ่างเก็บน้ำคลองกะทะไม่แล้วเสร็จ  - กรมชลประทานให้ย้ายตำแหน่งแพสูบน้ำดิบ บริเวณอ่างเก็บน้ำบางวาดอยู่ในระหว่าง การแก้ไขแบบของ ฝวศ. </v>
          </cell>
          <cell r="AG5" t="str">
            <v xml:space="preserve"> - เร่งรัดผู้รับจ้างและประสานกรมชลประทาน / ประสานฝวศ. เพื่อดำเนินการต่อไป</v>
          </cell>
          <cell r="AH5">
            <v>0</v>
          </cell>
          <cell r="AI5">
            <v>70.61</v>
          </cell>
          <cell r="AJ5">
            <v>34.47</v>
          </cell>
          <cell r="AK5" t="str">
            <v xml:space="preserve"> - ผู้รับจ้างขาดแคลนแรงงาน  - ไม่สามารถติดตั้งแพสูบน้ำดิบได้ เนื่องจากกรมชลประทานยังก่อสร้างอ่างเก็บน้ำคลองกะทะไม่แล้วเสร็จ  - กรมชลประทานให้ย้ายตำแหน่งแพสูบน้ำดิบ บริเวณอ่างเก็บน้ำบางวาดอยู่ในระหว่าง การแก้ไขแบบของ ฝวศ. </v>
          </cell>
          <cell r="AL5" t="str">
            <v xml:space="preserve"> - อยู่ระหว่างเร่งรัดผู้รับจ้าง ประสานกรมชลประทานและประสาน ฝวศ. </v>
          </cell>
          <cell r="AM5">
            <v>0</v>
          </cell>
          <cell r="AN5">
            <v>78.930000000000007</v>
          </cell>
          <cell r="AO5">
            <v>34.79</v>
          </cell>
          <cell r="AP5" t="str">
            <v xml:space="preserve"> - ไม่สามารถติดตั้งแพสูบน้ำดิบได้ เนื่องจากกรมชลประทานยังก่อสร้างอ่างเก็บน้ำคลองกะทะไม่แล้วเสร็จ - ไม่สามารถติดตั้งแพสูบน้ำดิบบริเวณอ่างเก็บน้ำบางวาดได้ เนื่องจากอยู่ในระหว่างการปรับปรุงเสริมคันสระของกรมชลประทาน</v>
          </cell>
          <cell r="AQ5">
            <v>0</v>
          </cell>
          <cell r="AR5">
            <v>0</v>
          </cell>
          <cell r="AS5">
            <v>88.91</v>
          </cell>
          <cell r="AT5">
            <v>36.74</v>
          </cell>
          <cell r="AU5" t="str">
            <v xml:space="preserve"> - กรมชลประทานก่อสร้างอ่างเก็บน้ำคลองกะทะ ยังไม่แล้วเสร็จจึงไม่สามารถติดตั้งแพสูบน้ำดิบได้</v>
          </cell>
          <cell r="AV5">
            <v>0</v>
          </cell>
          <cell r="AW5">
            <v>0</v>
          </cell>
          <cell r="AX5">
            <v>95.63</v>
          </cell>
          <cell r="AY5">
            <v>42.99</v>
          </cell>
          <cell r="AZ5" t="str">
            <v xml:space="preserve"> - กรมชลประทานก่อสร้างอ่างเก็บน้ำคลองกะทะ ยังไม่แล้วเสร็จจึงไม่สามารถติดตั้งแพสูบน้ำดิบได้ - กปภ.สาขาภูเก็ตยังไม่อนุญาตให้ ผู้รับจ้างเข้าทำการปรับปรุงระบบผลิต น้ำบางวาดและบ้านบางโจ</v>
          </cell>
          <cell r="BA5">
            <v>0</v>
          </cell>
          <cell r="BB5">
            <v>0</v>
          </cell>
          <cell r="BC5">
            <v>95.63</v>
          </cell>
          <cell r="BD5">
            <v>42.99</v>
          </cell>
          <cell r="BE5" t="str">
            <v xml:space="preserve"> - กรมชลประทานก่อสร้างอ่างเก็บน้ำคลองกะทะ ยังไม่แล้วเสร็จจึงไม่สามารถติดตั้งแพสูบน้ำดิบได้ - กปภ.สาขาภูเก็ตยังไม่อนุญาตให้ ผู้รับจ้างเข้าทำการปรับปรุงระบบผลิตบริเวณสถานีผลิตน้ำบางวาดและบ้านบางโจ</v>
          </cell>
          <cell r="BF5">
            <v>0</v>
          </cell>
          <cell r="BG5">
            <v>0</v>
          </cell>
          <cell r="BH5">
            <v>51.23</v>
          </cell>
          <cell r="BI5">
            <v>50.89</v>
          </cell>
          <cell r="BJ5" t="str">
            <v xml:space="preserve"> - กรมชลประทานก่อสร้างอ่างเก็บน้ำคลองกะทะ ยังไม่แล้วเสร็จจึงไม่สามารถติดตั้งแพสูบน้ำดิบได้ - ปรับแผนงานก่อสร้าง ครั้งที่ 2 เนื่องจากอยู่ระหว่างขอขยายระยะเวลาก่อสร้าง 173 วัน</v>
          </cell>
          <cell r="BK5">
            <v>0</v>
          </cell>
          <cell r="BL5">
            <v>0</v>
          </cell>
          <cell r="BM5">
            <v>56.9</v>
          </cell>
          <cell r="BN5">
            <v>57.56</v>
          </cell>
          <cell r="BO5" t="str">
            <v xml:space="preserve"> - กรมชลประทานก่อสร้างอ่างเก็บน้ำคลองกะทะ ยังไม่แล้วเสร็จจึงไม่สามารถติดตั้งแพสูบน้ำดิบได้</v>
          </cell>
          <cell r="BP5">
            <v>0</v>
          </cell>
          <cell r="BQ5">
            <v>0</v>
          </cell>
        </row>
        <row r="6">
          <cell r="A6" t="str">
            <v>1Z.55.2074.1.1.1.00.</v>
          </cell>
          <cell r="B6">
            <v>2555</v>
          </cell>
          <cell r="C6" t="str">
            <v>ก่อสร้างปรับปรุงขยาย</v>
          </cell>
          <cell r="D6" t="str">
            <v>กปภ.สาขาสุราษฎร์ธานี</v>
          </cell>
          <cell r="E6">
            <v>77.959999999999994</v>
          </cell>
          <cell r="F6">
            <v>80.72</v>
          </cell>
          <cell r="G6">
            <v>0</v>
          </cell>
          <cell r="H6">
            <v>0</v>
          </cell>
          <cell r="I6">
            <v>0</v>
          </cell>
          <cell r="J6">
            <v>83.19</v>
          </cell>
          <cell r="K6">
            <v>83.13</v>
          </cell>
          <cell r="L6" t="str">
            <v xml:space="preserve"> - กปภ.แก้ไขเปลี่ยนแปลงงานก่อสร้างสถานีสูบน้ำแรงต่ำบ้านนาทราย โดยย้ายสถานที่ก่อสร้าง อยู่ระหว่างตกลงราคากับผู้รับจ้าง</v>
          </cell>
          <cell r="M6">
            <v>0</v>
          </cell>
          <cell r="N6">
            <v>0</v>
          </cell>
          <cell r="O6">
            <v>90.3</v>
          </cell>
          <cell r="P6">
            <v>84.37</v>
          </cell>
          <cell r="Q6" t="str">
            <v xml:space="preserve"> - กปภ.แก้ไขเปลี่ยนแปลงงานก่อสร้างสถานีสูบน้ำแรงต่ำบ้านนาทราย โดยย้ายสถานที่ก่อสร้าง อยู่ระหว่างตกลงราคากับผู้รับจ้าง</v>
          </cell>
          <cell r="R6">
            <v>0</v>
          </cell>
          <cell r="S6">
            <v>0</v>
          </cell>
          <cell r="T6">
            <v>92.84</v>
          </cell>
          <cell r="U6">
            <v>85.61</v>
          </cell>
          <cell r="V6" t="str">
            <v xml:space="preserve"> - กรมทางหลวงและกรมเจ้าท่าไม่อนุญาตให้ใช้พื้นที่</v>
          </cell>
          <cell r="W6" t="str">
            <v xml:space="preserve"> -  กปภ.ขอแก้ไขเปลี่ยนแปลงงานก่อสร้างสถานีสูบน้ำแรงต่ำบ้านนาทราย โดยย้ายสถานที่ก่อสร้าง</v>
          </cell>
          <cell r="X6">
            <v>0</v>
          </cell>
          <cell r="Y6">
            <v>93.98</v>
          </cell>
          <cell r="Z6">
            <v>86.23</v>
          </cell>
          <cell r="AA6" t="str">
            <v xml:space="preserve"> -  กปภ.แก้ไขเปลี่ยนแปลงงานก่อสร้างสถานีสูบน้ำแรงต่ำบ้านนาทราย โดยย้ายสถานที่ก่อสร้างห่างจากสถานที่เดิม 800 เมตร </v>
          </cell>
          <cell r="AB6" t="str">
            <v xml:space="preserve"> - อยู่ระหว่างตกลงราคากับผู้รับจ้าง</v>
          </cell>
          <cell r="AC6">
            <v>0</v>
          </cell>
          <cell r="AD6">
            <v>94.58</v>
          </cell>
          <cell r="AE6">
            <v>87.71</v>
          </cell>
          <cell r="AF6" t="str">
            <v xml:space="preserve"> -  กปภ.แก้ไขเปลี่ยนแปลงงานก่อสร้างสถานีสูบน้ำแรงต่ำบ้านนาทราย โดยย้ายสถานที่ก่อสร้างห่างจากสถานที่เดิม 800 เมตร </v>
          </cell>
          <cell r="AG6" t="str">
            <v xml:space="preserve"> - อยู่ระหว่างตกลงราคากับผู้รับจ้าง</v>
          </cell>
          <cell r="AH6">
            <v>0</v>
          </cell>
          <cell r="AI6">
            <v>96.67</v>
          </cell>
          <cell r="AJ6">
            <v>89.48</v>
          </cell>
          <cell r="AK6" t="str">
            <v xml:space="preserve"> -  กปภ.แก้ไขเปลี่ยนแปลงงานก่อสร้างสถานีสูบน้ำแรงต่ำบ้านนาทราย โดยย้ายสถานที่ก่อสร้างห่างจากสถานที่เดิม 800 เมตร </v>
          </cell>
          <cell r="AL6" t="str">
            <v xml:space="preserve"> - อยู่ระหว่างตกลงราคากับผู้รับจ้าง</v>
          </cell>
          <cell r="AM6">
            <v>0</v>
          </cell>
          <cell r="AN6">
            <v>98.05</v>
          </cell>
          <cell r="AO6">
            <v>90.64</v>
          </cell>
          <cell r="AP6" t="str">
            <v xml:space="preserve"> -  กปภ.แก้ไขเปลี่ยนแปลงงานก่อสร้างสถานีสูบน้ำแรงต่ำบ้านนาทราย โดยย้ายสถานที่ก่อสร้างห่างจากสถานที่เดิม 800 เมตร </v>
          </cell>
          <cell r="AQ6" t="str">
            <v xml:space="preserve"> - อยู่ระหว่างตกลงราคากับผู้รับจ้าง</v>
          </cell>
          <cell r="AR6">
            <v>0</v>
          </cell>
          <cell r="AS6">
            <v>99.23</v>
          </cell>
          <cell r="AT6">
            <v>91.99</v>
          </cell>
          <cell r="AU6" t="str">
            <v xml:space="preserve"> -  กปภ.แก้ไขเปลี่ยนแปลงงานก่อสร้างสถานีสูบน้ำแรงต่ำบ้านนาทราย โดยย้ายสถานที่ก่อสร้างห่างจากสถานที่เดิม 800 เมตร </v>
          </cell>
          <cell r="AV6" t="str">
            <v xml:space="preserve"> - อยู่ระหว่างตกลงราคากับผู้รับจ้าง</v>
          </cell>
          <cell r="AW6">
            <v>0</v>
          </cell>
          <cell r="AX6">
            <v>99.64</v>
          </cell>
          <cell r="AY6">
            <v>93.73</v>
          </cell>
          <cell r="AZ6" t="str">
            <v xml:space="preserve"> -  กปภ.แก้ไขเปลี่ยนแปลงงานก่อสร้างสถานีสูบน้ำแรงต่ำบ้านนาทราย โดยย้ายสถานที่ก่อสร้างห่างจากสถานที่เดิม 800 เมตร  - กรมทางหลวงให้ กปภ.แก้ไขการก่อสร้าง เสา คอร. รับท่อ เป็นวิธีการดันท่อลอดแทน เนื่องจากท่อมีขนาดใหญ่เกินกว่ามาตรฐาน ที่กรมทางหลวงกำหนด</v>
          </cell>
          <cell r="BA6" t="str">
            <v xml:space="preserve"> - อยู่ระหว่างประสานกรมทางหลวง</v>
          </cell>
          <cell r="BB6">
            <v>0</v>
          </cell>
          <cell r="BC6">
            <v>100</v>
          </cell>
          <cell r="BD6">
            <v>95.48</v>
          </cell>
          <cell r="BE6" t="str">
            <v xml:space="preserve"> - กปภ.แก้ไขเปลี่ยนแปลงงานก่อสร้าง สถานีสูบน้ำแรงต่ำบ้านนาทราย โดยย้าย สถานที่ก่อสร้าง - กรมทางหลวงให้ กปภ.แก้ไขการก่อสร้าง เสา คอร. รับท่อ เป็นวิธีการดันท่อลอดแทน กปภ. แก้ไขแบบและขออนุญาตแล้วเสร็จ</v>
          </cell>
          <cell r="BF6" t="str">
            <v xml:space="preserve"> - อยู่ระหว่างการตกลงราคากับผู้รับจ้าง - อยู่ระหว่างกรมทางหลวงพิจารณา</v>
          </cell>
          <cell r="BG6">
            <v>0</v>
          </cell>
          <cell r="BH6">
            <v>100</v>
          </cell>
          <cell r="BI6">
            <v>97.01</v>
          </cell>
          <cell r="BJ6" t="str">
            <v xml:space="preserve"> - กรมทางหลวงไม่อนุญาตให้ก่อสร้างสถานีสูบน้ำแรงต่ำบ้านนาทราย กปภ.ดำเนินการจัดซื้อที่ดิน เพื่อก่อสร้างสถานีสูบน้ำแรงต่ำแล้วเสร็จ- ได้รับอนุมัติขยายเวลานับถัดจากวันสิ้นสุดสัญญาจนถึงวันที่ กปภ.แจ้งส่งมอบพื้นที่ก่อสร้างให้ผู้รับจ้างและบวกระยะเวลาดำเนินการอีก 30 วัน</v>
          </cell>
          <cell r="BK6" t="str">
            <v xml:space="preserve"> - อยู่ระหว่างการตกลงราคากับผู้รับจ้าง </v>
          </cell>
          <cell r="BL6">
            <v>0</v>
          </cell>
          <cell r="BM6">
            <v>100</v>
          </cell>
          <cell r="BN6">
            <v>97.27</v>
          </cell>
          <cell r="BO6" t="str">
            <v xml:space="preserve"> - กรมทางหลวงไม่อนุญาตให้ก่อสร้างสถานีสูบน้ำแรงต่ำบ้านนาทราย กปภ.ดำเนินการจัดซื้อที่ดิน เพื่อก่อสร้างสถานีสูบน้ำแรงต่ำแล้วเสร็จ</v>
          </cell>
          <cell r="BP6" t="str">
            <v xml:space="preserve"> - อยู่ระหว่างการตกลงราคากับผู้รับจ้าง </v>
          </cell>
          <cell r="BQ6" t="str">
            <v xml:space="preserve"> - ได้รับอนุมัติขยายเวลานับถัดจากวันสิ้นสุดสัญญาจนถึงวันที่ กปภ.แจ้งส่งมอบพื้นที่ก่อสร้างให้ผู้รับจ้างและบวกระยะเวลาดำเนินการอีก 30 วัน</v>
          </cell>
        </row>
        <row r="7">
          <cell r="A7" t="str">
            <v>1Z.57.1376.1.1.1.00.</v>
          </cell>
          <cell r="B7">
            <v>2557</v>
          </cell>
          <cell r="C7" t="str">
            <v>ก่อสร้างปรับปรุงขยาย</v>
          </cell>
          <cell r="D7" t="str">
            <v>กปภ.สาขาเกาะสมุย ระยะที่ 1 (ส่วนที่ 1)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 - อยู่ระหว่างเข้าอนุกรรมการบอร์ดบริหาร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 t="str">
            <v xml:space="preserve"> - มติคณะกรรมการกปภ. ครั้งที่ 13/2557 ลว.18 พ.ย.2557 ให้จัดทำประชาคมภายพื้นที่ก่อน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 t="str">
            <v xml:space="preserve"> - คณะกรรมการ กปภ.เห็นชอบอนุมัติรับราคา วันที่ 17 ก.พ.58 และลงนามสัญญาวันที่ 27 ก.พ.58</v>
          </cell>
          <cell r="AI7">
            <v>0.15</v>
          </cell>
          <cell r="AJ7">
            <v>0.11</v>
          </cell>
          <cell r="AK7">
            <v>0</v>
          </cell>
          <cell r="AL7">
            <v>0</v>
          </cell>
          <cell r="AM7">
            <v>0</v>
          </cell>
          <cell r="AN7">
            <v>0.28999999999999998</v>
          </cell>
          <cell r="AO7">
            <v>0.4</v>
          </cell>
          <cell r="AP7">
            <v>0</v>
          </cell>
          <cell r="AQ7">
            <v>0</v>
          </cell>
          <cell r="AR7">
            <v>0</v>
          </cell>
          <cell r="AS7">
            <v>0.45</v>
          </cell>
          <cell r="AT7">
            <v>7.47</v>
          </cell>
          <cell r="AU7" t="str">
            <v xml:space="preserve"> - กรมทางหลวงไม่อนุญาตให้ก่อสร้างเสารับท่อ S dia. 700 มม. ในเขตทางหลวง และวางท่อ dia.700 มม.ในผิวจราจร </v>
          </cell>
          <cell r="AV7">
            <v>0</v>
          </cell>
          <cell r="AW7">
            <v>0</v>
          </cell>
          <cell r="AX7">
            <v>5.1100000000000003</v>
          </cell>
          <cell r="AY7">
            <v>20.43</v>
          </cell>
          <cell r="AZ7" t="str">
            <v xml:space="preserve"> - กรมทางหลวงให้ กปภ. แก้ไขการขออนุญาต 1. การวางท่อโดยวิธีขุดเปิดผิวจราจร แก้ไข ตำแหน่งการวางท่อใหม่ โดยให้วางใต้ทางเท้า หรือวางซ้อนแนวท่อเดิม และหลีกเลี่ยง การขุดเปิดผิวจราจร 2. การก่อสร้างเสารับท่อ คสล. เปลี่ยนเป็นวิธี การดันท่อลอดแทน</v>
          </cell>
          <cell r="BA7">
            <v>0</v>
          </cell>
          <cell r="BB7">
            <v>0</v>
          </cell>
          <cell r="BC7">
            <v>9.98</v>
          </cell>
          <cell r="BD7">
            <v>36.33</v>
          </cell>
          <cell r="BE7" t="str">
            <v xml:space="preserve"> - กรมทางหลวงให้ กปภ. แก้ไขการขออนุญาต 1. การวางท่อโดยวิธีขุดเปิดผิวจราจร แก้ไข ตำแหน่งการวางท่อใหม่ โดยให้วางใต้ทางเท้า หรือวางซ้อนแนวท่อเดิม และหลีกเลี่ยง การขุดเปิดผิวจราจร 2. การก่อสร้างเสารับท่อ คสล. เปลี่ยนเป็นวิธี การดันท่อลอดแทน</v>
          </cell>
          <cell r="BF7">
            <v>0</v>
          </cell>
          <cell r="BG7">
            <v>0</v>
          </cell>
          <cell r="BH7">
            <v>14.86</v>
          </cell>
          <cell r="BI7">
            <v>49.06</v>
          </cell>
          <cell r="BJ7" t="str">
            <v xml:space="preserve"> - กรมทางหลวงให้ กปภ. แก้ไขการขออนุญาต 1. การวางท่อโดยวิธีขุดเปิดผิวจราจร แก้ไข ตำแหน่งการวางท่อใหม่ โดยให้วางใต้ทางเท้า หรือวางซ้อนแนวท่อเดิม และหลีกเลี่ยง การขุดเปิดผิวจราจร 2. การก่อสร้างเสารับท่อ คสล. เปลี่ยนเป็นวิธี การดันท่อลอดแทน</v>
          </cell>
          <cell r="BK7">
            <v>0</v>
          </cell>
          <cell r="BL7">
            <v>0</v>
          </cell>
          <cell r="BM7">
            <v>18.52</v>
          </cell>
          <cell r="BN7">
            <v>56.84</v>
          </cell>
          <cell r="BO7" t="str">
            <v xml:space="preserve"> - กรมทางหลวงให้ กปภ. แก้ไขการขออนุญาต 1. การวางท่อโดยวิธีขุดเปิดผิวจราจร แก้ไข ตำแหน่งการวางท่อใหม่ โดยให้วางใต้ทางเท้า หรือวางซ้อนแนวท่อเดิม และหลีกเลี่ยง การขุดเปิดผิวจราจร 2. การก่อสร้างเสารับท่อ คสล. เปลี่ยนเป็นวิธี การดันท่อลอดแทน</v>
          </cell>
          <cell r="BP7">
            <v>0</v>
          </cell>
          <cell r="BQ7">
            <v>0</v>
          </cell>
        </row>
        <row r="8">
          <cell r="A8" t="str">
            <v>1Z.57.1377.1.1.1.00.</v>
          </cell>
          <cell r="B8">
            <v>2557</v>
          </cell>
          <cell r="C8" t="str">
            <v>ก่อสร้างปรับปรุงขยาย</v>
          </cell>
          <cell r="D8" t="str">
            <v>กปภ.สาขาเกาะสมุย ระยะที่ 1 (ส่วนที่ 3)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 - ประกวดราคาวันที่ 30 ก.ย.57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 t="str">
            <v xml:space="preserve"> - มติคณะกรรมการกปภ. ครั้งที่ 13/2557 ลว.18 พ.ย.2557 ให้จัดทำประชาคมภายพื้นที่ก่อน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 xml:space="preserve"> - คณะกรรมการ กปภ.เห็นชอบอนุมัติรับราคา วันที่ 17 ก.พ.58 และลงนามสัญญาวันที่ 27 ก.พ.58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1.1499999999999999</v>
          </cell>
          <cell r="AO8">
            <v>0.02</v>
          </cell>
          <cell r="AP8">
            <v>0</v>
          </cell>
          <cell r="AQ8">
            <v>0</v>
          </cell>
          <cell r="AR8">
            <v>0</v>
          </cell>
          <cell r="AS8">
            <v>2.2799999999999998</v>
          </cell>
          <cell r="AT8">
            <v>0.46</v>
          </cell>
          <cell r="AU8">
            <v>0</v>
          </cell>
          <cell r="AV8">
            <v>0</v>
          </cell>
          <cell r="AW8">
            <v>0</v>
          </cell>
          <cell r="AX8">
            <v>3.48</v>
          </cell>
          <cell r="AY8">
            <v>0.79</v>
          </cell>
          <cell r="AZ8" t="str">
            <v xml:space="preserve"> - แขวงทางหลวงสุราษฎร์ธานี ที่2 (กาญจนดิษฐ์) แจ้งให้กปภ.แก้ไขแนววางท่อ ประปาเป็นวางนอกผิวจราจร</v>
          </cell>
          <cell r="BA8" t="str">
            <v xml:space="preserve"> - อยู่ระหว่างติดตามประสานงาน</v>
          </cell>
          <cell r="BB8">
            <v>0</v>
          </cell>
          <cell r="BC8">
            <v>5.37</v>
          </cell>
          <cell r="BD8">
            <v>1.81</v>
          </cell>
          <cell r="BE8" t="str">
            <v xml:space="preserve"> - แขวงทางหลวงสุราษฎร์ธานี ที่2 (กาญจนดิษฐ์) แจ้งให้กปภ.แก้ไขแนววางท่อ ประปาเป็นวางนอกผิวจราจร</v>
          </cell>
          <cell r="BF8" t="str">
            <v xml:space="preserve"> - อยู่ระหว่างติดตามประสานงาน</v>
          </cell>
          <cell r="BG8">
            <v>0</v>
          </cell>
          <cell r="BH8">
            <v>7.17</v>
          </cell>
          <cell r="BI8">
            <v>4.5599999999999996</v>
          </cell>
          <cell r="BJ8" t="str">
            <v xml:space="preserve"> - แขวงทางหลวงสุราษฎร์ธานี ที่2 (กาญจนดิษฐ์) แจ้งให้กปภ.แก้ไขแนววางท่อ ประปาเป็นวางนอกผิวจราจร</v>
          </cell>
          <cell r="BK8">
            <v>0</v>
          </cell>
          <cell r="BL8">
            <v>0</v>
          </cell>
          <cell r="BM8">
            <v>9.06</v>
          </cell>
          <cell r="BN8">
            <v>6.69</v>
          </cell>
          <cell r="BO8" t="str">
            <v xml:space="preserve"> - แขวงทางหลวงสุราษฎร์ธานี ที่2 (กาญจนดิษฐ์) แจ้งให้กปภ.แก้ไขแนววางท่อ ประปาเป็นวางนอกผิวจราจร</v>
          </cell>
          <cell r="BP8" t="str">
            <v xml:space="preserve"> - อยู่ระหว่างการพิจารณาของสำนักอำนวยความปลอดภัย</v>
          </cell>
          <cell r="BQ8">
            <v>0</v>
          </cell>
        </row>
        <row r="9">
          <cell r="A9" t="str">
            <v>1Z.58.1573.1.1.1.00.</v>
          </cell>
          <cell r="B9">
            <v>2558</v>
          </cell>
          <cell r="C9" t="str">
            <v>ก่อสร้างปรับปรุงขยาย</v>
          </cell>
          <cell r="D9" t="str">
            <v>กปภ.เกาะสมุย อ.เกาะสมุย จ.สุราษฎร์ธานี ระยะที่ 1 ส่วนที่ 2 (วางท่อส่งน้ำจาก อ.ดอนสัก-ลอดทะเล)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 t="str">
            <v xml:space="preserve"> - อยู่ระหว่างรอคณะกรรมการ กปภ. อนุมัติรับราคา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 xml:space="preserve"> - อยู่ระหว่างเตรียมเอกสารเพื่อประกอบการจัดซื้อจัดจ้าง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 t="str">
            <v xml:space="preserve"> - อยู่ระหว่างจัดทำคำสั่งแต่งตั้งคณะกรรมการกำหนด TOR และคณะกรรมการกำหนดราคากลาง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 xml:space="preserve"> - อยู่ระหว่างลงร่าง TOR ในเว็บไซต์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 t="str">
            <v xml:space="preserve"> - อยู่ระหว่างจัดทำประกาศการประกวดราคา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 t="str">
            <v xml:space="preserve"> - อยู่ระหว่างเสนอราคาวันที่ 13 ก.ค.58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str">
            <v xml:space="preserve"> - ลงนามสัญญา วันที่ 29 ก.ค.58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</row>
        <row r="10">
          <cell r="A10" t="str">
            <v>1Z.58.0036.2.1.0.00.2</v>
          </cell>
          <cell r="B10">
            <v>2558</v>
          </cell>
          <cell r="C10" t="str">
            <v>งบลงทุนจัดทำแผนระยะยาว</v>
          </cell>
          <cell r="D10" t="str">
            <v>งานก่อสร้างปรับปรุงการจ่ายน้ำ (ระยะเร่งด่วน) กปภ.สาขาสุราษฎร์ธานี(พ) อ.เมืองสุราษฎร์ธานี จ.สุราษฎร์ธานี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 - ประมาณราคา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str">
            <v xml:space="preserve"> - อยู่ระหว่างประมาณราคา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 t="str">
            <v xml:space="preserve"> - อยู่ระหว่างประมาณราคา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 t="str">
            <v xml:space="preserve"> - อยู่ระหว่างประมาณราคา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ลงนามสัญญาวันที่ 28 เม.ย.58</v>
          </cell>
          <cell r="AS10">
            <v>0.02</v>
          </cell>
          <cell r="AT10">
            <v>0.02</v>
          </cell>
          <cell r="AU10">
            <v>0</v>
          </cell>
          <cell r="AV10">
            <v>0</v>
          </cell>
          <cell r="AW10">
            <v>0</v>
          </cell>
          <cell r="AX10">
            <v>0.59</v>
          </cell>
          <cell r="AY10">
            <v>2.08</v>
          </cell>
          <cell r="AZ10">
            <v>0</v>
          </cell>
          <cell r="BA10">
            <v>0</v>
          </cell>
          <cell r="BB10">
            <v>0</v>
          </cell>
          <cell r="BC10">
            <v>1.49</v>
          </cell>
          <cell r="BD10">
            <v>2.08</v>
          </cell>
          <cell r="BE10">
            <v>0</v>
          </cell>
          <cell r="BF10">
            <v>0</v>
          </cell>
          <cell r="BG10">
            <v>0</v>
          </cell>
          <cell r="BH10">
            <v>2.86</v>
          </cell>
          <cell r="BI10">
            <v>14.16</v>
          </cell>
          <cell r="BJ10" t="str">
            <v xml:space="preserve"> - ไม่สามารถวางท่อในถนนควนเศรษฐกิจ - ตลาดกล้วย เนื่องจากถนนตัดผ่านที่ดินเอกชนหลายราย มีการฟ้องร้องคดีกับเทศบาลตำบลวัดประดู่ และชนะคดีความนั้น ศาลปกครองสูงสุดสั่งการให้เทศบาลรื้อถอนถนนในส่วนที่ทับที่ดินเอกชน</v>
          </cell>
          <cell r="BK10">
            <v>0</v>
          </cell>
          <cell r="BL10">
            <v>0</v>
          </cell>
          <cell r="BM10">
            <v>4.2699999999999996</v>
          </cell>
          <cell r="BN10">
            <v>15.7</v>
          </cell>
          <cell r="BO10" t="str">
            <v xml:space="preserve"> - ไม่สามารถวางท่อในถนนควนเศรษฐกิจ - ตลาดกล้วย เนื่องจากถนนตัดผ่านที่ดินเอกชนหลายราย มีการฟ้องร้องคดีกับเทศบาลตำบลวัดประดู่ และชนะคดีความนั้น ศาลปกครองสูงสุดสั่งการให้เทศบาลรื้อถอนถนนในส่วนที่ทับที่ดินเอกชน</v>
          </cell>
          <cell r="BP10">
            <v>0</v>
          </cell>
          <cell r="BQ10">
            <v>0</v>
          </cell>
        </row>
        <row r="11">
          <cell r="A11" t="str">
            <v>1Z.58.1336.2.2.4.04.2</v>
          </cell>
          <cell r="B11">
            <v>2558</v>
          </cell>
          <cell r="C11" t="str">
            <v>สำรองกรณีจำเป็นเร่งด่วนเพื่อแก้ไขปัญหาเฉพาะหน้า</v>
          </cell>
          <cell r="D11" t="str">
            <v>โครงการขยายเขตจำหน่ายน้ำไปยัง ตำบลคลองขนาน ตำบลปกาสัย ตำบลตลิ่งชัน และตำบลคลองเขม้า อำเภอเหนือคลอง จังหวัดกระบี่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 - ยังไม่เริ่มดำเนินการ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str">
            <v xml:space="preserve"> - ยังไม่เริ่มดำเนินการ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 t="str">
            <v xml:space="preserve"> - อยู่ระหว่างประมาณราคา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 t="str">
            <v xml:space="preserve"> - อยู่ระหว่างประมาณราคา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 xml:space="preserve"> - อยู่ระหว่างลงร่าง TOR ในเว็บไซต์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 t="str">
            <v xml:space="preserve"> - ประกาศยกเลิกการประกวดราคาวันที่ 10 มิ.ย.58 เนื่องจากปรับปรุงแบบและขอบเขตการก่อสร้าง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 t="str">
            <v xml:space="preserve"> - อยู่ระหว่างจัดทำคำสั่งแต่งตั้งกรรมการกำหนดราคากลาง, คณะกรรมการร่าง TOR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str">
            <v xml:space="preserve"> - อยู่ระหว่างแก้ไข TOR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 t="str">
            <v xml:space="preserve"> - อยู่ระหว่างนำเสนอคณะกรรมการ กปภ.อนุมัติรับราคา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 t="str">
            <v xml:space="preserve"> - อยู่ระหว่างนำเสนอคณะกรรมการ กปภ.อนุมัติรับราคา</v>
          </cell>
        </row>
        <row r="12">
          <cell r="A12" t="str">
            <v>1Z.59.1736.1.1.1.00.</v>
          </cell>
          <cell r="B12">
            <v>2559</v>
          </cell>
          <cell r="C12" t="str">
            <v>ก่อสร้างปรับปรุงขยาย</v>
          </cell>
          <cell r="D12" t="str">
            <v>กปภ.สาขาระนอง อ.เมือง จ.ระนอง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 t="str">
            <v xml:space="preserve"> - อยู่ระหว่างจัดทำ TOR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 t="str">
            <v xml:space="preserve"> - อยู่ระหว่างเสนอคณะอนุกรรมการ กปภ.</v>
          </cell>
        </row>
        <row r="13">
          <cell r="A13" t="str">
            <v>1Z.59.0039.2.1.0.00.2</v>
          </cell>
          <cell r="B13">
            <v>2559</v>
          </cell>
          <cell r="C13" t="str">
            <v>งบลงทุนจัดทำแผนระยะยาว</v>
          </cell>
          <cell r="D13" t="str">
            <v>งานก่อสร้างสถานีจ่ายน้ำ และวางระบบท่อจ่ายน้ำ กปภ.สาขากาญจนดิษฐ์ อ.กาญจนดิษฐ์ จ.สุราษฎร์ธานี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</row>
        <row r="14">
          <cell r="A14" t="str">
            <v>1Z.59.2639.2.1.0.00.2</v>
          </cell>
          <cell r="B14">
            <v>2559</v>
          </cell>
          <cell r="C14" t="str">
            <v>งบลงทุนจัดทำแผนระยะยาว</v>
          </cell>
          <cell r="D14" t="str">
            <v>งานก่อสร้างสถานีจ่ายน้ำ และวางระบบท่อจ่ายน้ำ กปภ.สาขาสุราษฎร์ธานี (พ) อ.เมือง-พุนพิน จ.สุราษฎร์ธานี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</row>
      </sheetData>
      <sheetData sheetId="9" refreshError="1"/>
      <sheetData sheetId="10" refreshError="1">
        <row r="3">
          <cell r="A3" t="str">
            <v>รหัส Sap</v>
          </cell>
        </row>
        <row r="5">
          <cell r="A5" t="str">
            <v>1Z.56.1284.1.1.1.00.</v>
          </cell>
          <cell r="B5">
            <v>2556</v>
          </cell>
          <cell r="C5" t="str">
            <v>ก่อสร้างปรับปรุงขยาย</v>
          </cell>
          <cell r="D5" t="str">
            <v>กปภ.สาขาพัทลุง</v>
          </cell>
          <cell r="E5">
            <v>73.599999999999994</v>
          </cell>
          <cell r="F5">
            <v>40.61</v>
          </cell>
          <cell r="G5" t="str">
            <v xml:space="preserve"> - แขวงการทางพัทลุงให้เปลี่ยนวิธีการก่อสร้างเสารับท่อให้เป็นการดันลอดใต้คลองแทน จำนวน 2 จุด - กรมทางหลวงชนบทให้เพิ่มความยาวท่อ ปลอกลอดถนนทางเชื่อม จำนวน 5 จุด</v>
          </cell>
          <cell r="H5">
            <v>0</v>
          </cell>
          <cell r="I5" t="str">
            <v>ประสานงานกรมทางหลวงชนบท</v>
          </cell>
          <cell r="J5">
            <v>86.91</v>
          </cell>
          <cell r="K5">
            <v>41.6</v>
          </cell>
          <cell r="L5" t="str">
            <v xml:space="preserve"> - แขวงการทางพัทลุงให้เปลี่ยนวิธีการก่อสร้างเสารับท่อให้เป็นการดันลอดใต้คลองแทน จำนวน 2 จุด - กรมทางหลวงชนบทให้เพิ่มความยาวท่อปลอกลอดถนนทางเชื่อม จำนวน 5 จุด - พื้นที่การดำเนินงานขุดวางท่อประปา Line 1 ชนิด HDPE dia. 500 มม. มีพื้นที่จำกัดทำงานได้ล่าช้า</v>
          </cell>
          <cell r="M5">
            <v>0</v>
          </cell>
          <cell r="N5">
            <v>0</v>
          </cell>
          <cell r="O5">
            <v>35.1</v>
          </cell>
          <cell r="P5">
            <v>42.36</v>
          </cell>
          <cell r="Q5" t="str">
            <v xml:space="preserve"> - พื้นที่การดำเนินงานขุดวางท่อประปา line 1 ชนิด HDPE dia.500 มม. มีพื้นที่จำกัด ทำงานได้ล่าช้า - น้ำท่วมขังบริเวณแนวขุดวางท่อประปา Line 1 ท่อ HDPE dia.500 มม.และ line 5 ท่อ HDPE dia.225 มม. - ปรับแผนงานก่อสร้าง เนื่องจากได้รับอนุมัติขยายเวลา 199 วัน นับจากวันสิ้นสุด</v>
          </cell>
          <cell r="R5">
            <v>0</v>
          </cell>
          <cell r="S5">
            <v>0</v>
          </cell>
          <cell r="T5">
            <v>44.5</v>
          </cell>
          <cell r="U5">
            <v>43.76</v>
          </cell>
          <cell r="V5" t="str">
            <v xml:space="preserve"> - พื้นที่การดำเนินงานขุดท่อวางท่อประปามีพื้นที่จำกัด จึงทำให้การทำงานล่าช้า - บริเวณแนวขุดวางท่อประปามีน้ำท่วมขัง</v>
          </cell>
          <cell r="W5">
            <v>0</v>
          </cell>
          <cell r="X5">
            <v>0</v>
          </cell>
          <cell r="Y5">
            <v>56.7</v>
          </cell>
          <cell r="Z5">
            <v>48.09</v>
          </cell>
          <cell r="AA5" t="str">
            <v xml:space="preserve"> - พื้นที่การดำเนินงานขุดท่อวางท่อประปามีพื้นที่จำกัด จึงทำให้การทำงานล่าช้า - บริเวณแนวขุดวางท่อประปามีน้ำท่วมขังและบางส่วนชาวบ้านไม่อนุญาตให้วางท่อ เนื่องจากกระทบกับรั้วกำแพงบ้าน</v>
          </cell>
          <cell r="AB5" t="str">
            <v xml:space="preserve"> - อยู่ระหว่างเจรจาและทำความเข้าใจกับชาวบ้าน เพื่อขออนุญาต</v>
          </cell>
          <cell r="AC5">
            <v>0</v>
          </cell>
          <cell r="AD5">
            <v>66.3</v>
          </cell>
          <cell r="AE5">
            <v>54.43</v>
          </cell>
          <cell r="AF5" t="str">
            <v xml:space="preserve"> - พื้นที่การดำเนินงานขุดท่อวางท่อประปามีพื้นที่จำกัด จึงทำให้การทำงานล่าช้า - บริเวณแนวขุดวางท่อประปามีน้ำท่วมขังและบางส่วนชาวบ้านไม่อนุญาตให้วางท่อ เนื่องจากกระทบกับรั้วกำแพงบ้าน</v>
          </cell>
          <cell r="AG5" t="str">
            <v xml:space="preserve"> - อยู่ระหว่างเจรจาและทำความเข้าใจกับชาวบ้าน เพื่อขออนุญาต</v>
          </cell>
          <cell r="AH5">
            <v>0</v>
          </cell>
          <cell r="AI5">
            <v>81.900000000000006</v>
          </cell>
          <cell r="AJ5">
            <v>66.069999999999993</v>
          </cell>
          <cell r="AK5" t="str">
            <v xml:space="preserve"> - พื้นที่การดำเนินงานขุดท่อวางท่อประปามีพื้นที่จำกัด จึงทำให้การทำงานล่าช้า - บริเวณแนวขุดวางท่อประปามีน้ำท่วมขังและบางส่วนชาวบ้านไม่อนุญาตให้วางท่อ เนื่องจากกระทบกับรั้วกำแพงบ้าน</v>
          </cell>
          <cell r="AL5" t="str">
            <v xml:space="preserve"> - อยู่ระหว่างเจรจาและทำความเข้าใจกับชาวบ้าน เพื่อขออนุญาต</v>
          </cell>
          <cell r="AM5">
            <v>0</v>
          </cell>
          <cell r="AN5">
            <v>89.2</v>
          </cell>
          <cell r="AO5">
            <v>71.34</v>
          </cell>
          <cell r="AP5" t="str">
            <v xml:space="preserve"> - พื้นที่การดำเนินงานขุดท่อวางท่อประปามีพื้นที่จำกัด จึงทำให้การทำงานล่าช้า</v>
          </cell>
          <cell r="AQ5">
            <v>0</v>
          </cell>
          <cell r="AR5">
            <v>0</v>
          </cell>
          <cell r="AS5">
            <v>97.5</v>
          </cell>
          <cell r="AT5">
            <v>81.459999999999994</v>
          </cell>
          <cell r="AU5" t="str">
            <v xml:space="preserve"> - พื้นที่การดำเนินงานขุดท่อวางท่อประปามีท่อซ้อนทับกัน </v>
          </cell>
          <cell r="AV5" t="str">
            <v xml:space="preserve"> - อยู่ระหว่าง ฝวศ. แก้ไขแบบ</v>
          </cell>
          <cell r="AW5">
            <v>0</v>
          </cell>
          <cell r="AX5">
            <v>100</v>
          </cell>
          <cell r="AY5">
            <v>94.95</v>
          </cell>
          <cell r="AZ5">
            <v>0</v>
          </cell>
          <cell r="BA5">
            <v>0</v>
          </cell>
          <cell r="BB5" t="str">
            <v xml:space="preserve"> - อยู่ระหว่างการเสนอขออนุมัติขยายเวลา 90 วัน นับถัดจากวันสิ้นสุดสัญญา 12 มิ.ย.58</v>
          </cell>
          <cell r="BC5">
            <v>97.8</v>
          </cell>
          <cell r="BD5">
            <v>96.43</v>
          </cell>
          <cell r="BE5">
            <v>0</v>
          </cell>
          <cell r="BF5">
            <v>0</v>
          </cell>
          <cell r="BG5" t="str">
            <v xml:space="preserve"> - ปรับแผนก่อสร้างเนื่องจากได้รับอนุมัติขยายเวลา 90 วัน</v>
          </cell>
          <cell r="BH5">
            <v>99.2</v>
          </cell>
          <cell r="BI5">
            <v>97.3</v>
          </cell>
          <cell r="BJ5">
            <v>0</v>
          </cell>
          <cell r="BK5">
            <v>0</v>
          </cell>
          <cell r="BL5">
            <v>0</v>
          </cell>
          <cell r="BM5">
            <v>100</v>
          </cell>
          <cell r="BN5">
            <v>98.81</v>
          </cell>
          <cell r="BO5">
            <v>0</v>
          </cell>
          <cell r="BP5" t="str">
            <v xml:space="preserve"> - อยู่ระหว่างการพิจารณาขยายเวลาก่อสร้าง เนื่องจากเหตุจากความไม่สงบทางการเมือง</v>
          </cell>
          <cell r="BQ5" t="str">
            <v xml:space="preserve"> - แล้วเสร็จ 25 ต.ค.58 - อยู่ระหว่างคณะกรรมตรวจการจ้างตรวจรับงานงวดสุดท้าย</v>
          </cell>
        </row>
        <row r="6">
          <cell r="A6" t="str">
            <v>1Z.57.1381.1.1.1.00.2</v>
          </cell>
          <cell r="B6">
            <v>2557</v>
          </cell>
          <cell r="C6" t="str">
            <v>ก่อสร้างปรับปรุงขยาย</v>
          </cell>
          <cell r="D6" t="str">
            <v>กปภ.สาขาหาดใหญ่-สงขลา (ส่วนที่ 1)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 - อยู่ระหว่างจัดซื้อที่ดิน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 t="str">
            <v xml:space="preserve"> - อยู่ระหว่างจัดซื้อที่ดิน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 t="str">
            <v xml:space="preserve"> - อยู่ระหว่างจัดซื้อที่ดิน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 t="str">
            <v xml:space="preserve"> - อยู่ระหว่างจัดซื้อที่ดิน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 xml:space="preserve"> - อยู่ระหว่างจัดซื้อที่ดิน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 t="str">
            <v xml:space="preserve"> - อยู่ระหว่างจัดซื้อที่ดิน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 t="str">
            <v xml:space="preserve"> - อยู่ระหว่างจัดซื้อที่ดิน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str">
            <v xml:space="preserve"> - อยู่ระหว่างจัดซื้อที่ดิน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 t="str">
            <v xml:space="preserve"> - อยู่ระหว่างจัดซื้อที่ดิน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 t="str">
            <v xml:space="preserve"> - อยู่ระหว่างจัดซื้อที่ดิน</v>
          </cell>
        </row>
        <row r="7">
          <cell r="A7" t="str">
            <v>1Z.57.1382.1.1.1.00.2</v>
          </cell>
          <cell r="B7">
            <v>2557</v>
          </cell>
          <cell r="C7" t="str">
            <v>ก่อสร้างปรับปรุงขยาย</v>
          </cell>
          <cell r="D7" t="str">
            <v>กปภ.สาขาหาดใหญ่-สงขลา (ส่วนที่ 2)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 - อยู่ระหว่างจัดซื้อที่ดิน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str">
            <v xml:space="preserve"> - อยู่ระหว่างจัดซื้อที่ดิน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 t="str">
            <v xml:space="preserve"> - อยู่ระหว่างจัดซื้อที่ดิน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 t="str">
            <v xml:space="preserve"> - อยู่ระหว่างจัดซื้อที่ดิน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 xml:space="preserve"> - อยู่ระหว่างจัดซื้อที่ดิน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 t="str">
            <v xml:space="preserve"> - อยู่ระหว่างจัดซื้อที่ดิน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 t="str">
            <v xml:space="preserve"> - อยู่ระหว่างจัดซื้อที่ดิน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str">
            <v xml:space="preserve"> - อยู่ระหว่างจัดซื้อที่ดิน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 t="str">
            <v xml:space="preserve"> - อยู่ระหว่างจัดซื้อที่ดิน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 t="str">
            <v xml:space="preserve"> - อยู่ระหว่างจัดซื้อที่ดิน</v>
          </cell>
        </row>
        <row r="8">
          <cell r="A8" t="str">
            <v>1Z.57.1383.1.1.1.00.2</v>
          </cell>
          <cell r="B8">
            <v>2557</v>
          </cell>
          <cell r="C8" t="str">
            <v>ก่อสร้างปรับปรุงขยาย</v>
          </cell>
          <cell r="D8" t="str">
            <v>กปภ.สาขาหาดใหญ่-สงขลา (ส่วนที่ 3)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 - อยู่ระหว่างจัดซื้อที่ดิน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str">
            <v xml:space="preserve"> - อยู่ระหว่างจัดซื้อที่ดิน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 xml:space="preserve"> - อยู่ระหว่างจัดซื้อที่ดิน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 t="str">
            <v xml:space="preserve"> - อยู่ระหว่างจัดซื้อที่ดิน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 xml:space="preserve"> - อยู่ระหว่างจัดซื้อที่ดิน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 t="str">
            <v xml:space="preserve"> - อยู่ระหว่างจัดซื้อที่ดิน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 t="str">
            <v xml:space="preserve"> - อยู่ระหว่างจัดซื้อที่ดิน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str">
            <v xml:space="preserve"> - อยู่ระหว่างจัดซื้อที่ดิน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 t="str">
            <v xml:space="preserve"> - อยู่ระหว่างจัดซื้อที่ดิน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 t="str">
            <v xml:space="preserve"> - อยู่ระหว่างจัดซื้อที่ดิน</v>
          </cell>
        </row>
        <row r="9">
          <cell r="A9" t="str">
            <v>1Z.57.1365.1.1.1.00.</v>
          </cell>
          <cell r="B9">
            <v>2557</v>
          </cell>
          <cell r="C9" t="str">
            <v>ก่อสร้างปรับปรุงขยาย</v>
          </cell>
          <cell r="D9" t="str">
            <v>กปภ.สาขาสตูล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0.04</v>
          </cell>
          <cell r="P9">
            <v>0.03</v>
          </cell>
          <cell r="Q9" t="str">
            <v xml:space="preserve"> - งานถมดิน ปรับพื้นที่ทำได้น้อยเนื่องจากสภาพอากาศไม่อำนวยในการทำงาน (เป็นช่วงมรสุม มีฝนตกหนัก)</v>
          </cell>
          <cell r="R9">
            <v>0</v>
          </cell>
          <cell r="S9">
            <v>0</v>
          </cell>
          <cell r="T9">
            <v>1.43</v>
          </cell>
          <cell r="U9">
            <v>1.55</v>
          </cell>
          <cell r="V9">
            <v>0</v>
          </cell>
          <cell r="W9">
            <v>0</v>
          </cell>
          <cell r="X9">
            <v>0</v>
          </cell>
          <cell r="Y9">
            <v>7.66</v>
          </cell>
          <cell r="Z9">
            <v>3.61</v>
          </cell>
          <cell r="AA9">
            <v>0</v>
          </cell>
          <cell r="AB9">
            <v>0</v>
          </cell>
          <cell r="AC9">
            <v>0</v>
          </cell>
          <cell r="AD9">
            <v>15.94</v>
          </cell>
          <cell r="AE9">
            <v>5.43</v>
          </cell>
          <cell r="AF9" t="str">
            <v xml:space="preserve"> - ผู้รับจ้างดำเนินการล่าช้า</v>
          </cell>
          <cell r="AG9" t="str">
            <v xml:space="preserve"> - เร่งรัดผู้รับจ้าง</v>
          </cell>
          <cell r="AH9">
            <v>0</v>
          </cell>
          <cell r="AI9">
            <v>25.36</v>
          </cell>
          <cell r="AJ9">
            <v>11.56</v>
          </cell>
          <cell r="AK9" t="str">
            <v xml:space="preserve"> - แก้ไขเปลี่ยนแปลงฐานรากถังน้ำใสสถานีผลิตน้ำดุสน </v>
          </cell>
          <cell r="AL9" t="str">
            <v xml:space="preserve"> - อยู่ระหว่าง ฝวศ. พิจารณา </v>
          </cell>
          <cell r="AM9">
            <v>0</v>
          </cell>
          <cell r="AN9">
            <v>34.76</v>
          </cell>
          <cell r="AO9">
            <v>14.78</v>
          </cell>
          <cell r="AP9" t="str">
            <v xml:space="preserve"> - ไม่สามารถขุดวางท่อได้ เนื่องจากชาวบ้านเจ้าของบ้านที่แนวท่อวางผ่านเรียกร้องค่าเสียหาย</v>
          </cell>
          <cell r="AQ9">
            <v>0</v>
          </cell>
          <cell r="AR9">
            <v>0</v>
          </cell>
          <cell r="AS9">
            <v>42.41</v>
          </cell>
          <cell r="AT9">
            <v>18.2</v>
          </cell>
          <cell r="AU9" t="str">
            <v xml:space="preserve"> - ไม่สามารถวางท่อได้บางส่วนเนื่องจาก ชาวบ้านไม่ยินยอมและเรียกร้องเงินชดเชย  - สถานีผลิตน้ำดุสน ชาวบ้านร้องเรียนว่าที่ดินตาม สน.3 ทับซ้อนกับโฉนดที่ดินของขาวบ้าน อยู่ระหว่างยื่นเรื่องขอรังวัดสอบเขตที่</v>
          </cell>
          <cell r="AV9">
            <v>0</v>
          </cell>
          <cell r="AW9">
            <v>0</v>
          </cell>
          <cell r="AX9">
            <v>48.33</v>
          </cell>
          <cell r="AY9">
            <v>22.08</v>
          </cell>
          <cell r="AZ9" t="str">
            <v xml:space="preserve"> - ไม่สามารถวางท่อได้บางส่วนเนื่องจาก ชาวบ้านไม่ยินยอมและเรียกร้องเงินชดเชย  - สถานีผลิตน้ำดุสน ชาวบ้านร้องเรียนว่าที่ดินตาม นส.3 ทับซ้อนกับโฉนดที่ดินของขาวบ้าน </v>
          </cell>
          <cell r="BA9" t="str">
            <v xml:space="preserve"> - อยู่ระหว่างยื่นเรื่องขอรังวัดสอบเขตที่</v>
          </cell>
          <cell r="BB9">
            <v>0</v>
          </cell>
          <cell r="BC9">
            <v>55.29</v>
          </cell>
          <cell r="BD9">
            <v>27.39</v>
          </cell>
          <cell r="BE9" t="str">
            <v xml:space="preserve"> - ชาวบ้านได้ร้องเรียนว่าที่ดินตาม นส.3 ของกปภ. ซึ่งเป็นสถานที่ก่อสร้างสถานีผลิตน้ำดุสนทับซ้อนกับโฉนดที่ดินของชาวบ้าน</v>
          </cell>
          <cell r="BF9" t="str">
            <v xml:space="preserve"> - อยู่ระหว่าง ฝวศ.พิจารณาปรับผังอาคารให้พ้นจากแนวพื้นที่พิพาทเพื่อให้โครงการสามารถดำเนินการก่อสร้าง ได้ต่อเนื่อง</v>
          </cell>
          <cell r="BG9">
            <v>0</v>
          </cell>
          <cell r="BH9">
            <v>61.27</v>
          </cell>
          <cell r="BI9">
            <v>27.9</v>
          </cell>
          <cell r="BJ9" t="str">
            <v xml:space="preserve"> - ชาวบ้านได้ร้องเรียนว่าที่ดินตาม นส.3 ของกปภ. ซึ่งเป็นสถานที่ก่อสร้างสถานีผลิตน้ำดุสนทับซ้อนกับโฉนดที่ดินของชาวบ้าน</v>
          </cell>
          <cell r="BK9" t="str">
            <v xml:space="preserve"> - อยู่ระหว่าง ฝวศ.พิจารณาปรับผังอาคารให้พ้นจากแนวพื้นที่พิพาทเพื่อให้โครงการสามารถดำเนินการก่อสร้าง ได้ต่อเนื่อง</v>
          </cell>
          <cell r="BL9">
            <v>0</v>
          </cell>
          <cell r="BM9">
            <v>66.45</v>
          </cell>
          <cell r="BN9">
            <v>28.33</v>
          </cell>
          <cell r="BO9" t="str">
            <v xml:space="preserve"> - ชาวบ้านได้ร้องเรียนว่าที่ดินตาม นส.3 ของกปภ. ซึ่งเป็นสถานที่ก่อสร้างสถานีผลิตน้ำดุสนทับซ้อนกับโฉนดที่ดินของชาวบ้าน</v>
          </cell>
          <cell r="BP9" t="str">
            <v xml:space="preserve"> - ดำเนินการปรับผังอาคารให้พ้นจากเขตพื้นที่พิพาทแล้วเสร็จ อยู่ระหว่างทำความตกลงกับผู้รับจ้าง</v>
          </cell>
          <cell r="BQ9">
            <v>0</v>
          </cell>
        </row>
        <row r="10">
          <cell r="A10" t="str">
            <v>1Z.58.1580.1.1.1.00.</v>
          </cell>
          <cell r="B10">
            <v>2558</v>
          </cell>
          <cell r="C10" t="str">
            <v>ก่อสร้างปรับปรุงขยาย</v>
          </cell>
          <cell r="D10" t="str">
            <v>กปภ.สาขาตรัง อ.เมือง จ.ตรัง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 t="str">
            <v xml:space="preserve"> - อยู่ระหว่าง คณะกรรมการ กปภ. อนุมัติรับราคา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 t="str">
            <v xml:space="preserve"> - คณะกรรมการ กปภ. เห็นชอบ อนุมัติรับราคาวันที่ 17 ก.พ.58 (อยู่ระหว่างรอลงนามสัญญา)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 t="str">
            <v xml:space="preserve"> - อยู่ระหว่างสำนักงบประมาณพิจารณาความเหมาะสมของราคา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ลงนามสัญญาวันที่ 29 เม.ย.58</v>
          </cell>
          <cell r="AS10">
            <v>0</v>
          </cell>
          <cell r="AT10">
            <v>0.01</v>
          </cell>
          <cell r="AU10">
            <v>0</v>
          </cell>
          <cell r="AV10">
            <v>0</v>
          </cell>
          <cell r="AW10" t="str">
            <v xml:space="preserve"> - ผู้รับจ้างยังไม่ส่งแผนงาน</v>
          </cell>
          <cell r="AX10">
            <v>0.85</v>
          </cell>
          <cell r="AY10">
            <v>0.7</v>
          </cell>
          <cell r="AZ10">
            <v>0</v>
          </cell>
          <cell r="BA10">
            <v>0</v>
          </cell>
          <cell r="BB10">
            <v>0</v>
          </cell>
          <cell r="BC10">
            <v>3.03</v>
          </cell>
          <cell r="BD10">
            <v>2.4300000000000002</v>
          </cell>
          <cell r="BE10">
            <v>0</v>
          </cell>
          <cell r="BF10">
            <v>0</v>
          </cell>
          <cell r="BG10">
            <v>0</v>
          </cell>
          <cell r="BH10">
            <v>5.75</v>
          </cell>
          <cell r="BI10">
            <v>8.77</v>
          </cell>
          <cell r="BJ10">
            <v>0</v>
          </cell>
          <cell r="BK10">
            <v>0</v>
          </cell>
          <cell r="BL10">
            <v>0</v>
          </cell>
          <cell r="BM10">
            <v>6.95</v>
          </cell>
          <cell r="BN10">
            <v>13.68</v>
          </cell>
          <cell r="BO10">
            <v>0</v>
          </cell>
          <cell r="BP10">
            <v>0</v>
          </cell>
          <cell r="BQ10">
            <v>0</v>
          </cell>
        </row>
        <row r="11">
          <cell r="A11" t="str">
            <v>1Z.58.1582.1.1.1.00.</v>
          </cell>
          <cell r="B11">
            <v>2558</v>
          </cell>
          <cell r="C11" t="str">
            <v>ก่อสร้างปรับปรุงขยาย</v>
          </cell>
          <cell r="D11" t="str">
            <v>กปภ.สาขาละงู อ.ละงู จ.สตูล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 t="str">
            <v xml:space="preserve"> - อยู่ระหว่าง คณะกรรมการ กปภ. อนุมัติรับราคา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 t="str">
            <v xml:space="preserve">  - คณะกรรมการ กปภ. เห็นชอบ อนุมัติรับราคาวันที่ 17 ก.พ.58 (อยู่ระหว่างรอลงนามสัญญา)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 t="str">
            <v xml:space="preserve"> - อยู่ระหว่างสำนักงบประมาณพิจารณาความเหมาะสมของราคา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ลงนามสัญญาวันที่ 28 เม.ย.58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3.38</v>
          </cell>
          <cell r="AY11">
            <v>0.04</v>
          </cell>
          <cell r="AZ11">
            <v>0</v>
          </cell>
          <cell r="BA11">
            <v>0</v>
          </cell>
          <cell r="BB11">
            <v>0</v>
          </cell>
          <cell r="BC11">
            <v>7.16</v>
          </cell>
          <cell r="BD11">
            <v>2.95</v>
          </cell>
          <cell r="BE11">
            <v>0</v>
          </cell>
          <cell r="BF11">
            <v>0</v>
          </cell>
          <cell r="BG11">
            <v>0</v>
          </cell>
          <cell r="BH11">
            <v>10.71</v>
          </cell>
          <cell r="BI11">
            <v>4.34</v>
          </cell>
          <cell r="BJ11">
            <v>0</v>
          </cell>
          <cell r="BK11">
            <v>0</v>
          </cell>
          <cell r="BL11">
            <v>0</v>
          </cell>
          <cell r="BM11">
            <v>14.34</v>
          </cell>
          <cell r="BN11">
            <v>7.16</v>
          </cell>
          <cell r="BO11">
            <v>0</v>
          </cell>
          <cell r="BP11">
            <v>0</v>
          </cell>
          <cell r="BQ11">
            <v>0</v>
          </cell>
        </row>
        <row r="12">
          <cell r="A12" t="str">
            <v>1Z.59.1742.1.1.1.00.</v>
          </cell>
          <cell r="B12">
            <v>2559</v>
          </cell>
          <cell r="C12" t="str">
            <v>ก่อสร้างปรับปรุงขยาย</v>
          </cell>
          <cell r="D12" t="str">
            <v>กปภ.สาขาสะเดา อ.สะเดา จ.สงขลา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 t="str">
            <v xml:space="preserve"> - อยู่ระหว่างประมาณราคา</v>
          </cell>
        </row>
      </sheetData>
      <sheetData sheetId="11" refreshError="1"/>
      <sheetData sheetId="12" refreshError="1">
        <row r="3">
          <cell r="A3" t="str">
            <v>รหัส Sap</v>
          </cell>
        </row>
        <row r="5">
          <cell r="A5" t="str">
            <v>1Z.57.1765.2.1.0.00.2</v>
          </cell>
          <cell r="B5">
            <v>2557</v>
          </cell>
          <cell r="C5" t="str">
            <v>งบลงทุนจัดทำแผนระยะยาว</v>
          </cell>
          <cell r="D5" t="str">
            <v>ก่อสร้างปรับปรุงโรงสูบน้ำดิบ จัดหาและติดตั้งเครื่องสูบน้ำดิบ ก่อสร้างอาคารผลิตน้ำประปาขนาด 500 ลบ.ม./ชม. ก่อสร้างสถานีเพิ่มแรงดัน วางท่อส่งน้ำและระบบไฟฟ้ากำลัง การประปาส่วนภูมิภาคสาขากระนวน จังหวัดขอนแก่น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 xml:space="preserve"> - ประกวดราคา วันที่ 22 ก.ย.57(อยู่ระหว่างนำเสนอคณะกรรมการกปภ. อนุมัติรับราคา)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str">
            <v xml:space="preserve"> - ลงนามสัญญา วันที่ 15 ม.ค.2557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 t="str">
            <v xml:space="preserve"> - ผู้รับจ้างยังไม่ส่งแผนงาน</v>
          </cell>
          <cell r="AD5">
            <v>0</v>
          </cell>
          <cell r="AE5">
            <v>2.1800000000000002</v>
          </cell>
          <cell r="AF5" t="str">
            <v xml:space="preserve"> - ผู้รับจ้างกำลังปรับแผนงานตามที่ คณะกรรมการให้แก้ไข - มีการย้ายตำแหน่งก่อสร้างสถานีเพิ่ม แรงดัน (ค่ายเปรมติณสูลานนท์) </v>
          </cell>
          <cell r="AG5">
            <v>0</v>
          </cell>
          <cell r="AH5">
            <v>0</v>
          </cell>
          <cell r="AI5">
            <v>39.51</v>
          </cell>
          <cell r="AJ5">
            <v>40.42</v>
          </cell>
          <cell r="AK5" t="str">
            <v xml:space="preserve"> - ย้ายตำแหน่งก่อสร้างสถานีเพิ่มแรงดัน (ค่ายเปรมติณสูลานนท์) </v>
          </cell>
          <cell r="AL5">
            <v>0</v>
          </cell>
          <cell r="AM5">
            <v>0</v>
          </cell>
          <cell r="AN5">
            <v>61.17</v>
          </cell>
          <cell r="AO5">
            <v>60.05</v>
          </cell>
          <cell r="AP5" t="str">
            <v xml:space="preserve"> - ย้ายตำแหน่งก่อสร้างสถานีเพิ่มแรงดัน (ค่ายเปรมติณสูลานนท์) </v>
          </cell>
          <cell r="AQ5">
            <v>0</v>
          </cell>
          <cell r="AR5">
            <v>0</v>
          </cell>
          <cell r="AS5">
            <v>66</v>
          </cell>
          <cell r="AT5">
            <v>64.56</v>
          </cell>
          <cell r="AU5" t="str">
            <v xml:space="preserve"> - มีการย้ายตำแหน่งก่อสร้างสถานีเพิ่มแรงดัน (ค่ายเปรมติณสูลานนท์)</v>
          </cell>
          <cell r="AV5">
            <v>0</v>
          </cell>
          <cell r="AW5">
            <v>0</v>
          </cell>
          <cell r="AX5">
            <v>73.86</v>
          </cell>
          <cell r="AY5">
            <v>75.72</v>
          </cell>
          <cell r="AZ5" t="str">
            <v xml:space="preserve"> - มีการย้ายตำแหน่งก่อสร้างสถานีเพิ่มแรงดัน (ค่ายเปรมติณสูลานนท์) - ผู้รับจ้างขุดวางท่อไม่ได้ระยะตามที่ กรมทางหลวงอนุญาตต้องทำการแก้ไข</v>
          </cell>
          <cell r="BA5" t="str">
            <v xml:space="preserve"> - อยู่ระหว่าง กปภ.เขต 6 ดำเนินการ</v>
          </cell>
          <cell r="BB5">
            <v>0</v>
          </cell>
          <cell r="BC5">
            <v>77.22</v>
          </cell>
          <cell r="BD5">
            <v>78.7</v>
          </cell>
          <cell r="BE5" t="str">
            <v xml:space="preserve"> - มีการย้ายตำแหน่งก่อสร้างสถานีเพิ่ม แรงดัน (ค่ายเปรมติณสูลานนท์) - ผู้รับจ้างขุดวางท่อไม่ได้ระยะตามที่ กรมทางหลวงอนุญาตต้องทำการแก้ไข </v>
          </cell>
          <cell r="BF5" t="str">
            <v xml:space="preserve"> - อยู่ระหว่างแก้ไขสัญญา</v>
          </cell>
          <cell r="BG5">
            <v>0</v>
          </cell>
          <cell r="BH5">
            <v>88.05</v>
          </cell>
          <cell r="BI5">
            <v>85.06</v>
          </cell>
          <cell r="BJ5" t="str">
            <v xml:space="preserve"> - มีการย้ายตำแหน่งก่อสร้างสถานีเพิ่ม แรงดัน (ค่ายเปรมติณสูลานนท์) - มีการแก้ไขงานวางท่อเพื่อให้สอดคล้องกับสภาพพื้นที่จริง</v>
          </cell>
          <cell r="BK5">
            <v>0</v>
          </cell>
          <cell r="BL5">
            <v>0</v>
          </cell>
          <cell r="BM5">
            <v>97.82</v>
          </cell>
          <cell r="BN5">
            <v>94.1</v>
          </cell>
          <cell r="BO5" t="str">
            <v xml:space="preserve"> - มีการย้ายตำแหน่งก่อสร้างสถานีเพิ่ม แรงดัน (ค่ายเปรมติณสูลานนท์) - มีการแก้ไขงานวางท่อเพื่อให้สอดคล้องกับสภาพพื้นที่จริง - มีการแก้ไขงานวางท่อเนื่องจากผู้รับจ้างขุดวางท่อไม่ได้ระยะตามที่กรมทางหลวงกำหนด</v>
          </cell>
          <cell r="BP5">
            <v>0</v>
          </cell>
          <cell r="BQ5">
            <v>0</v>
          </cell>
        </row>
        <row r="6">
          <cell r="A6" t="str">
            <v>1Z.58.1576.1.1.1.00.3</v>
          </cell>
          <cell r="B6">
            <v>2558</v>
          </cell>
          <cell r="C6" t="str">
            <v>ก่อสร้างปรับปรุงขยาย</v>
          </cell>
          <cell r="D6" t="str">
            <v>กปภ.มหาสารคาม-(กันทรวิชัย)-(บรบือ) อ.เมือง-กันทรวิชัย-บรบือ จ.มหาสารคาม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 t="str">
            <v xml:space="preserve"> - อยู่ระหว่างสำรวจ/ออกแบบ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 t="str">
            <v xml:space="preserve"> - อยู่ระหว่างสำรวจ/ออกแบบ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 xml:space="preserve"> - อยู่ระหว่างสำรวจ/ออกแบบ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 t="str">
            <v xml:space="preserve"> - อยู่ระหว่างสำรวจ/ออกแบบ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 t="str">
            <v xml:space="preserve"> - อยู่ระหว่างสำรวจ/ออกแบบ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str">
            <v xml:space="preserve"> - อยู่ระหว่างสำรวจ/ออกแบบ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 t="str">
            <v xml:space="preserve"> - อยู่ระหว่างประมาณราคา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 t="str">
            <v xml:space="preserve"> - อยู่ระหว่างประมาณราคา</v>
          </cell>
        </row>
        <row r="7">
          <cell r="A7" t="str">
            <v>1Z.59.1737.1.1.1.00.</v>
          </cell>
          <cell r="B7">
            <v>2559</v>
          </cell>
          <cell r="C7" t="str">
            <v>ก่อสร้างปรับปรุงขยาย</v>
          </cell>
          <cell r="D7" t="str">
            <v>กปภ.สาขากาฬสินธุ์ (ยางตลาด) (กมลาไสย) อ.เมือง-ยางตลาด-กมลาไสย จ.กาฬสินธุ์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 t="str">
            <v xml:space="preserve"> - อยู่ระหว่างประกาศ TOR</v>
          </cell>
        </row>
        <row r="8">
          <cell r="A8" t="str">
            <v>1Z.59.1745.1.1.1.00.</v>
          </cell>
          <cell r="B8">
            <v>2559</v>
          </cell>
          <cell r="C8" t="str">
            <v>ก่อสร้างปรับปรุงขยาย</v>
          </cell>
          <cell r="D8" t="str">
            <v>กปภ.สาขาขอนแก่น-น้ำพอง อ.เมืองขอนแก่น-อุบลรัตน์-น้ำพอง จ.ขอนแก่น (ส่วนที่ 1)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</row>
      </sheetData>
      <sheetData sheetId="13" refreshError="1"/>
      <sheetData sheetId="14" refreshError="1">
        <row r="3">
          <cell r="A3" t="str">
            <v>รหัส Sap</v>
          </cell>
        </row>
        <row r="5">
          <cell r="A5" t="str">
            <v>1Z.54.0781.1.1.1.00</v>
          </cell>
          <cell r="B5">
            <v>2554</v>
          </cell>
          <cell r="C5" t="str">
            <v>ก่อสร้างปรับปรุงขยาย</v>
          </cell>
          <cell r="D5" t="str">
            <v>กปภ.สาขาสกลนคร</v>
          </cell>
          <cell r="E5">
            <v>91.63</v>
          </cell>
          <cell r="F5">
            <v>82.04</v>
          </cell>
          <cell r="G5">
            <v>0</v>
          </cell>
          <cell r="H5">
            <v>0</v>
          </cell>
          <cell r="I5">
            <v>0</v>
          </cell>
          <cell r="J5">
            <v>95.23</v>
          </cell>
          <cell r="K5">
            <v>82.4</v>
          </cell>
          <cell r="L5" t="str">
            <v xml:space="preserve"> - สายงานแผนยุทธศาสตร์กำลังจัดทำรายงาน EIA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M5">
            <v>0</v>
          </cell>
          <cell r="N5">
            <v>0</v>
          </cell>
          <cell r="O5">
            <v>97.73</v>
          </cell>
          <cell r="P5">
            <v>83.16</v>
          </cell>
          <cell r="Q5" t="str">
            <v xml:space="preserve"> - สายงานแผนยุทธศาสตร์กำลังจัดทำรายงาน EIA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R5">
            <v>0</v>
          </cell>
          <cell r="S5">
            <v>0</v>
          </cell>
          <cell r="T5">
            <v>100</v>
          </cell>
          <cell r="U5">
            <v>85.94</v>
          </cell>
          <cell r="V5">
            <v>0</v>
          </cell>
          <cell r="W5">
            <v>0</v>
          </cell>
          <cell r="X5" t="str">
            <v xml:space="preserve"> - สายงานแผนยุทธศาสตร์กำลังจัดทำรายงาน EIA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Y5">
            <v>100</v>
          </cell>
          <cell r="Z5">
            <v>86.08</v>
          </cell>
          <cell r="AA5">
            <v>0</v>
          </cell>
          <cell r="AB5">
            <v>0</v>
          </cell>
          <cell r="AC5" t="str">
            <v xml:space="preserve"> - สายงานแผนยุทธศาสตร์กำลังจัดทำรายงาน EIA ของฝ่ายแผนงานโครงการ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AD5">
            <v>100</v>
          </cell>
          <cell r="AE5">
            <v>86.24</v>
          </cell>
          <cell r="AF5">
            <v>0</v>
          </cell>
          <cell r="AG5">
            <v>0</v>
          </cell>
          <cell r="AH5" t="str">
            <v xml:space="preserve"> - สายงานแผนยุทธศาสตร์กำลังจัดทำรายงาน EIA ของฝ่ายแผนงานโครงการ กำหนดแล้วเสร็จเสนอ กปภ.วันที่ 23 ก.ย.58 -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AI5">
            <v>88.35</v>
          </cell>
          <cell r="AJ5">
            <v>86.46</v>
          </cell>
          <cell r="AK5">
            <v>0</v>
          </cell>
          <cell r="AL5">
            <v>0</v>
          </cell>
          <cell r="AM5" t="str">
            <v xml:space="preserve"> - สายงานแผนยุทธศาสตร์กำลังจัดทำรายงาน EIA ของฝ่ายแผนงานโครงการ กำหนดแล้วเสร็จเสนอ กปภ.วันที่ 23 ก.ย.58 -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AN5">
            <v>90.45</v>
          </cell>
          <cell r="AO5">
            <v>86.66</v>
          </cell>
          <cell r="AP5">
            <v>0</v>
          </cell>
          <cell r="AQ5">
            <v>0</v>
          </cell>
          <cell r="AR5" t="str">
            <v xml:space="preserve"> - สายงานแผนยุทธศาสตร์กำลังจัดทำรายงาน EIA ของฝ่ายแผนงานโครงการ กำหนดแล้วเสร็จเสนอ กปภ.วันที่ 23 ก.ย.58 -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AS5">
            <v>92.55</v>
          </cell>
          <cell r="AT5">
            <v>86.84</v>
          </cell>
          <cell r="AU5">
            <v>0</v>
          </cell>
          <cell r="AV5">
            <v>0</v>
          </cell>
          <cell r="AW5" t="str">
            <v xml:space="preserve"> - สายงานแผนยุทธศาสตร์กำลังจัดทำรายงาน EIA ของฝ่ายแผนงานโครงการ กำหนดแล้วเสร็จเสนอ กปภ.วันที่ 23 ก.ย.58 -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AX5">
            <v>94.64</v>
          </cell>
          <cell r="AY5">
            <v>87.08</v>
          </cell>
          <cell r="AZ5">
            <v>0</v>
          </cell>
          <cell r="BA5">
            <v>0</v>
          </cell>
          <cell r="BB5" t="str">
            <v xml:space="preserve"> - สายงานแผนยุทธศาสตร์กำลังจัดทำรายงาน EIA ของฝ่ายแผนงานโครงการ กำหนดแล้วเสร็จเสนอ กปภ.วันที่ 23 ก.ย.58 -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BC5">
            <v>96.69</v>
          </cell>
          <cell r="BD5">
            <v>87.1</v>
          </cell>
          <cell r="BE5">
            <v>0</v>
          </cell>
          <cell r="BF5">
            <v>0</v>
          </cell>
          <cell r="BG5" t="str">
            <v xml:space="preserve"> - สายงานแผนยุทธศาสตร์กำลังจัดทำรายงาน EIA ของฝ่ายแผนงานโครงการ กำหนดแล้วเสร็จเสนอ กปภ.วันที่ 23 ก.ย.58 -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BH5">
            <v>98.65</v>
          </cell>
          <cell r="BI5">
            <v>87.35</v>
          </cell>
          <cell r="BJ5">
            <v>0</v>
          </cell>
          <cell r="BK5">
            <v>0</v>
          </cell>
          <cell r="BL5" t="str">
            <v xml:space="preserve"> - สายงานแผนยุทธศาสตร์กำลังจัดทำรายงาน EIA ของฝ่ายแผนงานโครงการ กำหนดแล้วเสร็จเสนอ กปภ.วันที่ 23 ก.ย.58 - ได้รับอนุมัติขยายเวลานับตั้งแต่วันสิ้นสุดสัญญาจนถึงวันที่กรมประมงอนุญาตและกปภ.แจ้งให้ดำเนินการบวก 60 วัน</v>
          </cell>
          <cell r="BM5">
            <v>100</v>
          </cell>
          <cell r="BN5">
            <v>87.35</v>
          </cell>
          <cell r="BO5" t="str">
            <v xml:space="preserve"> - กรมประมงยังไม่อนุญาตให้กปภ.ก่อสร้างระบบชักน้ำดิบและให้จัดทำรายงาน EIA เพิ่มเติม</v>
          </cell>
          <cell r="BP5" t="str">
            <v xml:space="preserve"> - ม.เกษตรศาสตร์จัดทำรายงาน EIA แล้วเสร็จและกปภ.โดยฝ่ายแผนงานโครงการมีหนังสือถึงสำนักงานนโยบายและแผนทรัพยากรธรรมชาติและสิ่งแวดล้อม (สผ.) เมื่อวันที่ 24 กย.58 เพื่อขอทราบความชัดเจนในการพิจารณารายงาน EIA   - สผ.แจ้งครม.ทบทวนมติ เมื่อวันที่ 12 พ.ค.58 เรื่องทะเบียนรายนามพื้นที่ชุ่มน้ำ ปรากฎว่างานก่อสร้างของกปภ.ไม่อยู่ในข่ายต้องดำเนินการจัดทำรายงานการวิเคราะห์ผลกระทบสิ่งแวดล้อม และอยู่ระหว่างขออนุญาตประมงจังหวัดสกลนคร </v>
          </cell>
          <cell r="BQ5" t="str">
            <v xml:space="preserve"> - ได้รับอนุมัติขยายเวลานับตั้งแต่วันสิ้นสุดสัญญาจนถึงวันที่กรมประมงอนุญาตและกปภ.แจ้งให้ผู้รับจ้างดำเนินการบวก 60 วัน</v>
          </cell>
        </row>
        <row r="6">
          <cell r="A6" t="str">
            <v>1Z.59.1743.1.1.1.00.</v>
          </cell>
          <cell r="B6">
            <v>2559</v>
          </cell>
          <cell r="C6" t="str">
            <v>ก่อสร้างปรับปรุงขยาย</v>
          </cell>
          <cell r="D6" t="str">
            <v>กปภ.สาขาหนองคาย อ.เมืองหนองคาย-สระใคร จ.หนองคาย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 t="str">
            <v xml:space="preserve"> - อยู่ระหว่างประมาณราคา</v>
          </cell>
        </row>
      </sheetData>
      <sheetData sheetId="15" refreshError="1"/>
      <sheetData sheetId="16" refreshError="1">
        <row r="3">
          <cell r="A3" t="str">
            <v>รหัส Sap</v>
          </cell>
        </row>
        <row r="5">
          <cell r="A5" t="str">
            <v>1Z.56.2039.1.1.1.00.3</v>
          </cell>
          <cell r="B5">
            <v>2556</v>
          </cell>
          <cell r="C5" t="str">
            <v>ก่อสร้างปรับปรุงขยาย</v>
          </cell>
          <cell r="D5" t="str">
            <v>กปภ.สาขาอุบลราชธานี</v>
          </cell>
          <cell r="E5">
            <v>0.14000000000000001</v>
          </cell>
          <cell r="F5">
            <v>0.02</v>
          </cell>
          <cell r="G5">
            <v>0</v>
          </cell>
          <cell r="H5">
            <v>0</v>
          </cell>
          <cell r="I5">
            <v>0</v>
          </cell>
          <cell r="J5">
            <v>7.51</v>
          </cell>
          <cell r="K5">
            <v>4.9000000000000004</v>
          </cell>
          <cell r="L5" t="str">
            <v xml:space="preserve"> - ไม่สามารถก่อสร้างโรงเก็บจ่ายสารเคมีบริเวณสถานีผลิตน้ำโพธิ์มูล เนื่องจากพื้นที่ก่อสร้างมี Mobile Plant กีดขวาง - สถานีผลิตน้ำจาระแม ไม่สามารถดำเนินการได้ เนื่องจากที่ดินชาวบ้านร้องเรียนว่ามีการออกหนังสือสำคัญทับที่ดินเอกชน - บริเวณสถานีผลิตน้ำกุดลาด มีต้นไม้กีดขวางอยู่ระหว่างตัดต้นไม้ - สถานีสูบน้ำดิบบ้านบัวเทิงอยู่ระหว่างแก้ไขแบบ - งานก่อสร้างเสาคลส. และโครงเหล็กท่อ อยู่ระหว่างรอผู้ออกแบบพิจารณาแก้ไข </v>
          </cell>
          <cell r="M5">
            <v>0</v>
          </cell>
          <cell r="N5">
            <v>0</v>
          </cell>
          <cell r="O5">
            <v>11.08</v>
          </cell>
          <cell r="P5">
            <v>6.43</v>
          </cell>
          <cell r="Q5" t="str">
            <v xml:space="preserve"> - ไม่สามารถก่อสร้างโรงเก็บจ่ายสารเคมีบริเวณสถานีผลิตน้ำโพธิ์มูล เนื่องจากพื้นที่ก่อสร้างมี Mobile Plant กีดขวาง - สถานีผลิตน้ำจาระแม ไม่สามารถดำเนินการได้ เนื่องจากที่ดินชาวบ้านร้องเรียนว่ามีการออกหนังสือสำคัญทับที่ดินเอกชน - บริเวณสถานีผลิตน้ำกุดลาดพื้นที่ก่อสร้างสระพักตะกอน จำนวน 2 สระ มีต้นไม้กีดขวางอยู่ระหว่าง กปภ.สาขาอุบลราชธานีขออนุมัติทำการตัดต้นไม้จากหน่วยงานที่เกี่ยวข้อง - งานวางท่อภายในบริเวณสถานีผลิตน้ำกุดลาดอยู่ระหว่างรอผู้ออกแบบพิจารณา - งานประสานท่อสถานีสูบน้ำดิบบ้านบัวเทิง อยู่ระหว่างแก้ไขแบบ - งานก่อสร้างเสาคลส. และโครงเหล็กท่อ อยู่ระหว่างรอผู้ออกแบบพิจารณาแก้ไข </v>
          </cell>
          <cell r="R5">
            <v>0</v>
          </cell>
          <cell r="S5">
            <v>0</v>
          </cell>
          <cell r="T5">
            <v>14.9</v>
          </cell>
          <cell r="U5">
            <v>7.5</v>
          </cell>
          <cell r="V5" t="str">
            <v xml:space="preserve">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 - บริเวณสถานีผลิตน้ำกุดลาด มีต้นไม้กีดขวาง </v>
          </cell>
          <cell r="W5" t="str">
            <v xml:space="preserve"> - อยู่ระหว่างประสานและขออนุญาตหน่วยงานที่เกี่ยวข้อง</v>
          </cell>
          <cell r="X5">
            <v>0</v>
          </cell>
          <cell r="Y5">
            <v>19.670000000000002</v>
          </cell>
          <cell r="Z5">
            <v>10.31</v>
          </cell>
          <cell r="AA5" t="str">
            <v xml:space="preserve"> - ไม่สามารถก่อสร้างโรงเก็บจ่ายสารเคมีบริเวณสถานีผลิตน้ำโพธิ์มูลตามตำแหน่งที่แบบกำหนดได้ เนื่องจากพื้นที่ก่อสร้างมี Mobile Plant กีดขวาง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 - บริเวณสถานีผลิตน้ำกุดลาด มีต้นไม้กีดขวาง </v>
          </cell>
          <cell r="AB5" t="str">
            <v xml:space="preserve"> - อยู่ระหว่างประสานและขออนุญาตหน่วยงานที่เกี่ยวข้อง</v>
          </cell>
          <cell r="AC5">
            <v>0</v>
          </cell>
          <cell r="AD5">
            <v>24.63</v>
          </cell>
          <cell r="AE5">
            <v>11.67</v>
          </cell>
          <cell r="AF5" t="str">
            <v xml:space="preserve"> - ไม่สามารถก่อสร้างโรงเก็บจ่ายสารเคมีบริเวณสถานีผลิตน้ำโพธิ์มูลตามตำแหน่งที่แบบกำหนดได้ เนื่องจากพื้นที่ก่อสร้างมี Mobile Plant กีดขวาง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 - บริเวณสถานีผลิตน้ำกุดลาด มีต้นไม้กีดขวาง  - สถานีสูบน้ำดิบบ้านบัวเทิง อยู่ระหว่างแก้ไขแบบ</v>
          </cell>
          <cell r="AG5" t="str">
            <v xml:space="preserve"> - อยู่ระหว่างประสานและขออนุญาตหน่วยงานที่เกี่ยวข้อง</v>
          </cell>
          <cell r="AH5">
            <v>0</v>
          </cell>
          <cell r="AI5">
            <v>28.74</v>
          </cell>
          <cell r="AJ5">
            <v>12.86</v>
          </cell>
          <cell r="AK5" t="str">
            <v xml:space="preserve"> - ไม่สามารถก่อสร้างโรงเก็บจ่ายสารเคมีบริเวณสถานีผลิตน้ำโพธิ์มูลตามตำแหน่งที่แบบกำหนดได้ เนื่องจากพื้นที่ก่อสร้างมี Mobile Plant กีดขวาง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 - บริเวณสถานีผลิตน้ำกุดลาด มีต้นไม้กีดขวางและงานวางท่ออยู่ระหว่างรอผู้ออกแบบพิจารณา  - สถานีสูบน้ำดิบบ้านบัวเทิง อยู่ระหว่างแก้ไขแบบ</v>
          </cell>
          <cell r="AL5" t="str">
            <v xml:space="preserve"> - อยู่ระหว่างประสานและขออนุญาตหน่วยงานที่เกี่ยวข้อง</v>
          </cell>
          <cell r="AM5">
            <v>0</v>
          </cell>
          <cell r="AN5">
            <v>35.19</v>
          </cell>
          <cell r="AO5">
            <v>16.920000000000002</v>
          </cell>
          <cell r="AP5" t="str">
            <v xml:space="preserve">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</v>
          </cell>
          <cell r="AQ5" t="str">
            <v xml:space="preserve"> - อยู่ระหว่างจัดหาที่ดินแปลงใหม่ บริเวณศูนย์ราชการรอง (ดงคำอ้อ)</v>
          </cell>
          <cell r="AR5">
            <v>0</v>
          </cell>
          <cell r="AS5">
            <v>41.32</v>
          </cell>
          <cell r="AT5">
            <v>21.18</v>
          </cell>
          <cell r="AU5" t="str">
            <v xml:space="preserve">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 - กรมทางหลวงไม่อนุญาตให้ก่อสร้างเสาคสล. รับท่อและวางท่อข้ามแม่น้ำมูล แก้ไขแบบเป็นการวางท่อโดยวิธีเจาะท่อลอดแทน</v>
          </cell>
          <cell r="AV5" t="str">
            <v xml:space="preserve"> - อยู่ระหว่างจัดหาที่ดินแปลงใหม่ บริเวณศูนย์ราชการรอง (ดงคำอ้อ)</v>
          </cell>
          <cell r="AW5">
            <v>0</v>
          </cell>
          <cell r="AX5">
            <v>50.13</v>
          </cell>
          <cell r="AY5">
            <v>24.01</v>
          </cell>
          <cell r="AZ5" t="str">
            <v xml:space="preserve">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</v>
          </cell>
          <cell r="BA5" t="str">
            <v xml:space="preserve"> - อยู่ระหว่างจัดหาที่ดินแปลงใหม่ บริเวณศูนย์ราชการรอง (ดงคำอ้อ)</v>
          </cell>
          <cell r="BB5">
            <v>0</v>
          </cell>
          <cell r="BC5">
            <v>60.02</v>
          </cell>
          <cell r="BD5">
            <v>36.58</v>
          </cell>
          <cell r="BE5" t="str">
            <v xml:space="preserve">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ชาวบ้านร้องเรียนว่ามีการออกหนังสือสำคัญที่หลวงทับที่ดินเอกชน(29 พ.ย.2556)</v>
          </cell>
          <cell r="BF5" t="str">
            <v>(20 ส.ค.2557) - อยู่ระหว่างจัดหาที่ดินแปลงใหม่ บริเวณศูนย์ราชการรอง (ดงคำอ้อ)(10 ก.ค.2558) - จังหวัดฯ แจ้งว่าที่ดินดังกล่าวอยู่ระหว่างการดำเนินการสอบสวนประวัติความเป็นมาของที่ดินและจัดให้ราษฏรผู้เคยใช้ประโยชน์พื่อขอถอนสภาพที่ดินจากที่สาธารณประโยชน์ ขึ้นทะเบียนเป็นที่ราชพัสดุ ผู้ว่าราชการจังหวัดฯ ไม่อนุญาตให้ใช้พื้นที่ - นำเรื่องเข้าที่ประชุมคณะกรรมการตรวจการจ้าง</v>
          </cell>
          <cell r="BG5">
            <v>0</v>
          </cell>
          <cell r="BH5">
            <v>70.680000000000007</v>
          </cell>
          <cell r="BI5">
            <v>38.1</v>
          </cell>
          <cell r="BJ5" t="str">
            <v xml:space="preserve">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</v>
          </cell>
          <cell r="BK5">
            <v>0</v>
          </cell>
          <cell r="BL5">
            <v>0</v>
          </cell>
          <cell r="BM5">
            <v>78.489999999999995</v>
          </cell>
          <cell r="BN5">
            <v>41.35</v>
          </cell>
          <cell r="BO5" t="str">
            <v xml:space="preserve"> - สถานีจ่ายน้ำจาระแม ไม่สามารถดำเนินการได้ เนื่องจากที่ดิน (ที่ดินสาธารณะประโยชน์) ชาวบ้านร้องเรียนว่ามีการออกหนังสือสำคัญที่หลวงทับที่ดินเอกชน</v>
          </cell>
          <cell r="BP5" t="str">
            <v xml:space="preserve"> - การขอใช้ที่ดินแปลงใหม่สำหรับก่อสร้างสถานีจ่ายน้ำจาระแม ขณะนี้ทางจังหวัดฯ กำลังสอบประวัติที่ดินและจัดให้ประชาชนผู้เคยใช้ประโยชน์แสดงความคิดเห็น เพื่อขอถอนสภาพที่ดินเป็นที่ราชพัสดุ</v>
          </cell>
          <cell r="BQ5">
            <v>0</v>
          </cell>
        </row>
        <row r="6">
          <cell r="A6" t="str">
            <v>1Z.56.2040.1.1.1.00.3</v>
          </cell>
          <cell r="B6">
            <v>2556</v>
          </cell>
          <cell r="C6" t="str">
            <v>ก่อสร้างปรับปรุงขยาย</v>
          </cell>
          <cell r="D6" t="str">
            <v>กปภ.สาขาสุรินทร์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 - อยู่ระหว่างลงร่าง TOR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W6">
            <v>0</v>
          </cell>
          <cell r="X6" t="str">
            <v xml:space="preserve"> - อยู่ระหว่างประกาศ TOR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 t="str">
            <v xml:space="preserve"> - อยู่ระหว่างเสนอเห็นชอบรายงานขอจ้าง/คำสั่ง/ประกาศ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 t="str">
            <v xml:space="preserve"> - อยู่ระหว่างดำเนินการประกวดราคาวันที่ 2 เม.ย.58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 xml:space="preserve"> - อยู่ระหว่างนำผลเสนอคณะกรรมการ กปภ. อนุมัติรับราคา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 t="str">
            <v xml:space="preserve"> - อยู่ระหว่างทำสัญญา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 t="str">
            <v xml:space="preserve"> - ลงนามสัญญา วันที่ 30 มิ.ย.58</v>
          </cell>
          <cell r="BC6">
            <v>0.12</v>
          </cell>
          <cell r="BD6">
            <v>0.2</v>
          </cell>
          <cell r="BE6">
            <v>0</v>
          </cell>
          <cell r="BF6">
            <v>0</v>
          </cell>
          <cell r="BG6">
            <v>0</v>
          </cell>
          <cell r="BH6">
            <v>0.19</v>
          </cell>
          <cell r="BI6">
            <v>2.37</v>
          </cell>
          <cell r="BJ6">
            <v>0</v>
          </cell>
          <cell r="BK6">
            <v>0</v>
          </cell>
          <cell r="BL6">
            <v>0</v>
          </cell>
          <cell r="BM6">
            <v>3.13</v>
          </cell>
          <cell r="BN6">
            <v>8.51</v>
          </cell>
          <cell r="BO6">
            <v>0</v>
          </cell>
          <cell r="BP6">
            <v>0</v>
          </cell>
          <cell r="BQ6">
            <v>0</v>
          </cell>
        </row>
        <row r="7">
          <cell r="A7" t="str">
            <v>1Z.58.2220.2.2.1.00.2</v>
          </cell>
          <cell r="B7">
            <v>2558</v>
          </cell>
          <cell r="C7" t="str">
            <v>งานก่อสร้างปรับปรุงระบบประปาและอาคาร</v>
          </cell>
          <cell r="D7" t="str">
            <v>งานก่อสร้าง Mobile Plant ขนาด 300 ลบ.ม/ชม และวางท่อขยายเขต กปภ.สาขามุกดาหาร จังหวัดมุกดาหาร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</row>
        <row r="8">
          <cell r="A8" t="str">
            <v>1Z.59.1734.1.1.1.00.</v>
          </cell>
          <cell r="B8">
            <v>2559</v>
          </cell>
          <cell r="C8" t="str">
            <v>ก่อสร้างปรับปรุงขยาย</v>
          </cell>
          <cell r="D8" t="str">
            <v>กปภ.สาขาสตึก-พยัคฆภูมิพิสัย (วาปีปทุม) อ.สตึก-พยัคฆภูมิพิสัย-วาปีปทุม จ.มหาสารคาม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 t="str">
            <v xml:space="preserve"> - อยู่ระหว่างเสนอคณะอนุกรรมการ กปภ.</v>
          </cell>
        </row>
      </sheetData>
      <sheetData sheetId="17" refreshError="1"/>
      <sheetData sheetId="18" refreshError="1">
        <row r="3">
          <cell r="A3" t="str">
            <v>รหัส Sap</v>
          </cell>
        </row>
        <row r="5">
          <cell r="A5" t="str">
            <v>1Z.54.1145.2.1.0.00.2</v>
          </cell>
          <cell r="B5">
            <v>2554</v>
          </cell>
          <cell r="C5" t="str">
            <v>งบลงทุนจัดทำแผนระยะยาว</v>
          </cell>
          <cell r="D5" t="str">
            <v xml:space="preserve">กปภ.สาขาเชียงใหม่ งานก่อสร้าง Mobile Plant ขนาด 500 ลบ.ม./ชม. และวางท่อส่งน้ำพื้นที่ตอนล่าง </v>
          </cell>
          <cell r="E5">
            <v>81.849999999999994</v>
          </cell>
          <cell r="F5">
            <v>47.8</v>
          </cell>
          <cell r="G5" t="str">
            <v>อยู่ระหว่างรอกรมชลประทานส่งมอบพื้นที่</v>
          </cell>
          <cell r="H5" t="str">
            <v>ประสานกับกรมชลประทาน</v>
          </cell>
          <cell r="I5">
            <v>0</v>
          </cell>
          <cell r="J5">
            <v>81.849999999999994</v>
          </cell>
          <cell r="K5">
            <v>47.8</v>
          </cell>
          <cell r="L5" t="str">
            <v>อยู่ระหว่างรอกรมชลประทานส่งมอบพื้นที่</v>
          </cell>
          <cell r="M5" t="str">
            <v>ประสานกับกรมชลประทาน</v>
          </cell>
          <cell r="N5" t="str">
            <v xml:space="preserve">ผู้ใช้น้ำ 3 ฝ่ายได้ทำประชาคมแล้วเสร็จ มีมติให้จัดทำ MOU </v>
          </cell>
          <cell r="O5">
            <v>81.849999999999994</v>
          </cell>
          <cell r="P5">
            <v>47.8</v>
          </cell>
          <cell r="Q5" t="str">
            <v>อยู่ระหว่างรอกรมชลประทานส่งมอบพื้นที่</v>
          </cell>
          <cell r="R5" t="str">
            <v>ประสานกับกรมชลประทาน</v>
          </cell>
          <cell r="S5" t="str">
            <v xml:space="preserve">ผู้ใช้น้ำ 3 ฝ่ายได้ทำประชาคมแล้วเสร็จ มีมติให้จัดทำ MOU </v>
          </cell>
          <cell r="T5">
            <v>81.849999999999994</v>
          </cell>
          <cell r="U5">
            <v>47.8</v>
          </cell>
          <cell r="V5" t="str">
            <v xml:space="preserve"> - กรมทางหลวงยังไม่อนุญาตให้เข้าพื้นที่</v>
          </cell>
          <cell r="W5" t="str">
            <v xml:space="preserve"> - ประสานกรมทางหลวงเพื่อขออนุญาต</v>
          </cell>
          <cell r="X5">
            <v>0</v>
          </cell>
          <cell r="Y5">
            <v>85</v>
          </cell>
          <cell r="Z5">
            <v>70</v>
          </cell>
          <cell r="AA5" t="str">
            <v xml:space="preserve"> - กรมทางหลวงยังไม่อนุญาตให้เข้าพื้นที่</v>
          </cell>
          <cell r="AB5" t="str">
            <v xml:space="preserve"> - ประสานกรมทางหลวงเพื่อขออนุญาต</v>
          </cell>
          <cell r="AC5">
            <v>0</v>
          </cell>
          <cell r="AD5">
            <v>87.05</v>
          </cell>
          <cell r="AE5">
            <v>75.5</v>
          </cell>
          <cell r="AF5" t="str">
            <v xml:space="preserve"> - เนื่องจากกรมทางหลวงอนุญาตให้เข้าพื้นที่ล่าช้า จึงทำให้ผู้รับจ้างเข้าพื้นที่ได้ล่าช้า</v>
          </cell>
          <cell r="AG5" t="str">
            <v xml:space="preserve"> - เร่งรัด/ติดตามผู้รับจ้าง</v>
          </cell>
          <cell r="AH5">
            <v>0</v>
          </cell>
          <cell r="AI5">
            <v>87.05</v>
          </cell>
          <cell r="AJ5">
            <v>75.5</v>
          </cell>
          <cell r="AK5" t="str">
            <v xml:space="preserve"> - เนื่องจากกรมทางหลวงอนุญาตให้เข้าพื้นที่ล่าช้า จึงทำให้ผู้รับจ้างเข้าพื้นที่ได้ล่าช้า</v>
          </cell>
          <cell r="AL5" t="str">
            <v xml:space="preserve"> - เร่งรัด/ติดตามผู้รับจ้าง</v>
          </cell>
          <cell r="AM5">
            <v>0</v>
          </cell>
          <cell r="AN5">
            <v>99</v>
          </cell>
          <cell r="AO5">
            <v>80</v>
          </cell>
          <cell r="AP5" t="str">
            <v xml:space="preserve"> - เนื่องจากกรมทางหลวงอนุญาตให้เข้าพื้นที่ล่าช้า จึงทำให้ผู้รับจ้างเข้าพื้นที่ได้ล่าช้า</v>
          </cell>
          <cell r="AQ5" t="str">
            <v xml:space="preserve"> - เร่งรัด/ติดตามผู้รับจ้าง</v>
          </cell>
          <cell r="AR5">
            <v>0</v>
          </cell>
          <cell r="AS5">
            <v>99</v>
          </cell>
          <cell r="AT5">
            <v>80</v>
          </cell>
          <cell r="AU5" t="str">
            <v xml:space="preserve"> - เนื่องจากกรมทางหลวงอนุญาตให้เข้าพื้นที่ล่าช้า จึงทำให้ผู้รับจ้างเข้าพื้นที่ได้ล่าช้า</v>
          </cell>
          <cell r="AV5" t="str">
            <v xml:space="preserve"> - เร่งรัด/ติดตามผู้รับจ้าง</v>
          </cell>
          <cell r="AW5">
            <v>0</v>
          </cell>
          <cell r="AX5">
            <v>83.29</v>
          </cell>
          <cell r="AY5">
            <v>83</v>
          </cell>
          <cell r="AZ5">
            <v>0</v>
          </cell>
          <cell r="BA5">
            <v>0</v>
          </cell>
          <cell r="BB5" t="str">
            <v xml:space="preserve"> - ได้อนุมัติขยายเวลาจำนวน 163 วัน ขณะนี้อยู่ระหว่างการปรับแผนงานก่อสร้าง และสามารถส่งมอบพื้นที่ให้ผู้รับจ้างเข้าดำเนินงานเรียบร้อยแล้ว</v>
          </cell>
          <cell r="BC5">
            <v>87.47</v>
          </cell>
          <cell r="BD5">
            <v>88</v>
          </cell>
          <cell r="BE5">
            <v>0</v>
          </cell>
          <cell r="BF5">
            <v>0</v>
          </cell>
          <cell r="BG5">
            <v>0</v>
          </cell>
          <cell r="BH5">
            <v>91.64</v>
          </cell>
          <cell r="BI5">
            <v>90</v>
          </cell>
          <cell r="BJ5">
            <v>0</v>
          </cell>
          <cell r="BK5">
            <v>0</v>
          </cell>
          <cell r="BL5">
            <v>0</v>
          </cell>
          <cell r="BM5">
            <v>95.69</v>
          </cell>
          <cell r="BN5">
            <v>95</v>
          </cell>
          <cell r="BO5">
            <v>0</v>
          </cell>
          <cell r="BP5">
            <v>0</v>
          </cell>
          <cell r="BQ5">
            <v>0</v>
          </cell>
        </row>
        <row r="6">
          <cell r="A6" t="str">
            <v>1Z.56.1965.1.1.1.00.3</v>
          </cell>
          <cell r="B6">
            <v>2556</v>
          </cell>
          <cell r="C6" t="str">
            <v>ก่อสร้างปรับปรุงขยาย</v>
          </cell>
          <cell r="D6" t="str">
            <v>กปภ.สาขาเชียงใหม่ (งานก่อสร้างสถานีจ่ายน้ำแม่โจ้พร้อมก่อสร้างระบบจ่ายน้ำเพิ่มเติม)</v>
          </cell>
          <cell r="E6">
            <v>99.94</v>
          </cell>
          <cell r="F6">
            <v>34.58</v>
          </cell>
          <cell r="G6" t="str">
            <v xml:space="preserve"> - กรมทางหลวงขอให้กปภ.จัดทำประชาคม เพื่อประกอบงานวางท่อในเขตทางหลวง</v>
          </cell>
          <cell r="H6" t="str">
            <v xml:space="preserve"> - กปภ.ได้จัดทำประชาคมเรียบร้อย อยู่ระหว่างกรมทางหลวงพิจารณา</v>
          </cell>
          <cell r="I6">
            <v>0</v>
          </cell>
          <cell r="J6">
            <v>100</v>
          </cell>
          <cell r="K6">
            <v>34.83</v>
          </cell>
          <cell r="L6" t="str">
            <v xml:space="preserve"> - งานวางท่อในเขตทางหลวง กรมทางหลวงให้ กปภ.จัดทำประชาคม เพื่อประกอบการขออนุญาต - จัดทำประชาคมแล้วเสร็จ อยู่ระหว่างพิจารณาของกรมทางหลวง - งานวางท่อในเขตทางหลวงชนบทกำหนดให้วางท่อเกาะสะพานข้ามแม่น้ำปิง อยู่ระหว่างการพิจารณาของกรมทางหลวงชนบท</v>
          </cell>
          <cell r="M6">
            <v>0</v>
          </cell>
          <cell r="N6">
            <v>0</v>
          </cell>
          <cell r="O6">
            <v>100</v>
          </cell>
          <cell r="P6">
            <v>35.479999999999997</v>
          </cell>
          <cell r="Q6" t="str">
            <v xml:space="preserve"> - งานวางท่อในเขตทางหลวงชนบท กำหนดให้วางท่อเกาะสะพานข้ามแม่น้ำปิง อยู่ระหว่างการพิจารณาของกรมทางหลวงชนบท  - กรมทางหลวงไม่อนุญาตให้วางท่อในเขตทางหลวงหมายเลข 11 และหมายเลข 1014 อยู่ระหว่าง กปภ.กำลังเตรียมการเจรจากับกรมทางหลวง</v>
          </cell>
          <cell r="R6">
            <v>0</v>
          </cell>
          <cell r="S6">
            <v>0</v>
          </cell>
          <cell r="T6">
            <v>100</v>
          </cell>
          <cell r="U6">
            <v>36.049999999999997</v>
          </cell>
          <cell r="V6" t="str">
            <v xml:space="preserve"> - กรมทางหลวงชนบทยังไม่อนุญาตให้วางท่อในเขตทางหลวงชนบท</v>
          </cell>
          <cell r="W6" t="str">
            <v xml:space="preserve"> - ประสานกรมทางหลวงชนบทเพื่อขออนุญาต</v>
          </cell>
          <cell r="X6">
            <v>0</v>
          </cell>
          <cell r="Y6">
            <v>100</v>
          </cell>
          <cell r="Z6">
            <v>36.549999999999997</v>
          </cell>
          <cell r="AA6" t="str">
            <v xml:space="preserve"> - กรมทางหลวงชนบทยังไม่อนุญาตให้วางท่อเกาะสะพานข้ามแม่น้ำปิง - กรมทางหลวงไม่อนุญาตให้วางท่อในเขตทางหลวงหมายเลข 11 และหมายเลข 1014</v>
          </cell>
          <cell r="AB6" t="str">
            <v xml:space="preserve"> - ประสานกรมทางหลวงชนบทเพื่อขออนุญาต - ประสานกรมทางหลวงเพื่อขออนุญาต</v>
          </cell>
          <cell r="AC6">
            <v>0</v>
          </cell>
          <cell r="AD6">
            <v>100</v>
          </cell>
          <cell r="AE6">
            <v>37.68</v>
          </cell>
          <cell r="AF6" t="str">
            <v xml:space="preserve"> - กรมทางหลวงชนบทยังไม่อนุญาตให้วางท่อเกาะสะพานข้ามแม่น้ำปิง - กรมทางหลวงไม่อนุญาตให้วางท่อในเขตทางหลวงหมายเลข 11 และหมายเลข 1014</v>
          </cell>
          <cell r="AG6" t="str">
            <v xml:space="preserve"> - อยู่ระหว่างกรมทางหลวงชนบทพิจารณาเพื่อขออนุญาต - ประสานกรมทางหลวงเพื่อขออนุญาต</v>
          </cell>
          <cell r="AH6">
            <v>0</v>
          </cell>
          <cell r="AI6">
            <v>100</v>
          </cell>
          <cell r="AJ6">
            <v>38.65</v>
          </cell>
          <cell r="AK6" t="str">
            <v xml:space="preserve"> - กรมทางหลวงชนบทยังไม่อนุญาตให้วางท่อเกาะสะพานข้ามแม่น้ำปิง - กรมทางหลวงไม่อนุญาตให้วางท่อในเขตทางหลวงหมายเลข 11 และหมายเลข 1014</v>
          </cell>
          <cell r="AL6" t="str">
            <v xml:space="preserve"> - อยู่ระหว่างกรมทางหลวงชนบทพิจารณาเพื่อขออนุญาต - ประสานกรมทางหลวงเพื่อขออนุญาต</v>
          </cell>
          <cell r="AM6">
            <v>0</v>
          </cell>
          <cell r="AN6">
            <v>100</v>
          </cell>
          <cell r="AO6">
            <v>39.03</v>
          </cell>
          <cell r="AP6" t="str">
            <v xml:space="preserve"> 1. กรมทางหลวงชนบทยังไม่อนุญาตให้วางท่อเกาะสะพานข้ามแม่น้ำปิง 2. กรมทางหลวงไม่อนุญาตให้วางท่อในเขตทางหลวงหมายเลข 11 และหมายเลข 1014</v>
          </cell>
          <cell r="AQ6" t="str">
            <v>1. อยู่ระหว่างพิจารณาของกรมทางหลวงชนบท2. อยู่ระหว่างกปภ. เจรจากับกรมทางหลวง</v>
          </cell>
          <cell r="AR6">
            <v>0</v>
          </cell>
          <cell r="AS6">
            <v>100</v>
          </cell>
          <cell r="AT6">
            <v>39.89</v>
          </cell>
          <cell r="AU6" t="str">
            <v xml:space="preserve"> - กรมทางหลวงไม่อนุญาตให้วางท่อ ในเขตทางหลวงหมายเลข 11 และ หมายเลข 1014</v>
          </cell>
          <cell r="AV6" t="str">
            <v xml:space="preserve"> - อยู่ระหว่าง กปภ. เจรจากับกรมทางหลวง</v>
          </cell>
          <cell r="AW6">
            <v>0</v>
          </cell>
          <cell r="AX6">
            <v>100</v>
          </cell>
          <cell r="AY6">
            <v>41.51</v>
          </cell>
          <cell r="AZ6" t="str">
            <v xml:space="preserve"> - กรมทางหลวงไม่อนุญาตให้วางท่อ ในเขตทางหลวงหมายเลข 11 และ หมายเลข 1014</v>
          </cell>
          <cell r="BA6" t="str">
            <v xml:space="preserve"> - อยู่ระหว่าง กปภ. เจรจากับกรมทางหลวง</v>
          </cell>
          <cell r="BB6">
            <v>0</v>
          </cell>
          <cell r="BC6">
            <v>100</v>
          </cell>
          <cell r="BD6">
            <v>42.04</v>
          </cell>
          <cell r="BE6" t="str">
            <v xml:space="preserve"> - งานวางท่อบริเวณผิวจราจรติดเงื่อนไขกรมทางหลวง โดยกำหนดให้ห้ามขุดเปิดผิวจราจรให้เปลี่ยนวิธีการดึงท่อลอด (HDD)</v>
          </cell>
          <cell r="BF6" t="str">
            <v xml:space="preserve"> - อยู่ระหว่างประสานสำนักปลอดภัย กรมทางหลวง เพื่อขอเปลี่ยนวิธีการก่อสร้าง จากวิธีดึงท่อลอด (HDD) เป็นวิธีการขุดวางท่อโดยใช้โครงสร้างกันดิน (Safety Box) ในเขตทางหลวงหมายเลข 1014 - แขวงการทางเชียงใหม่ที่ 2 แจ้งว่าเป็นนโยบาย ขอให้ กปภ.ประสานหารือในระดับกรมต่อกรม - งานวางท่อ S dia.600 มม. รอการพิจารณาอนุญาต จากกรมทางหลวง</v>
          </cell>
          <cell r="BG6">
            <v>0</v>
          </cell>
          <cell r="BH6">
            <v>100</v>
          </cell>
          <cell r="BI6">
            <v>42.39</v>
          </cell>
          <cell r="BJ6" t="str">
            <v xml:space="preserve"> - กรมทางหลวงไม่อนุญาตให้วางท่อในเขตทางหลวงหมายเลข 11 และหมายเลข 1014 </v>
          </cell>
          <cell r="BK6" t="str">
            <v xml:space="preserve"> - อยู่ระหว่าง กปภ.เจรจากับกรมทางหลวง</v>
          </cell>
          <cell r="BL6" t="str">
            <v xml:space="preserve"> - ได้รับอนุมัติขยายเวลานับถัดจากวันสิ้นสุดสัญญาจนถึงวันที่ กปภ.แจ้งส่งมอบพื้นที่ก่อสร้างให้ผู้รับจ้างและบวกระยะเวลาดำเนินการอีก 120 วัน</v>
          </cell>
          <cell r="BM6">
            <v>72.290000000000006</v>
          </cell>
          <cell r="BN6">
            <v>42.99</v>
          </cell>
          <cell r="BO6" t="str">
            <v xml:space="preserve"> - กรมทางหลวงไม่อนุญาตให้วางท่อในเขตทางหลวงหมายเลข 11 และหมายเลข 1014 - ปรับแผนงานก่อสร้าง</v>
          </cell>
          <cell r="BP6" t="str">
            <v xml:space="preserve"> - อยู่ระหว่างกปภ.ตกลงรูปแบบวิธีการขุดวางท่อในผิวจราจรและเตรียมการจัดการรับฟังความคิดเห็นประชาชน</v>
          </cell>
          <cell r="BQ6" t="str">
            <v xml:space="preserve"> - ได้รับอนุมัติขยายเวลานับถัดจากวันสิ้นสุดสัญญาจนถึงวันที่ กปภ.แจ้งส่งมอบพื้นที่ก่อสร้างให้ผู้รับจ้างและบวกระยะเวลาดำเนินการอีก 120 วัน</v>
          </cell>
        </row>
        <row r="7">
          <cell r="A7" t="str">
            <v>1Z.56.1919.1.1.1.00.</v>
          </cell>
          <cell r="B7">
            <v>2556</v>
          </cell>
          <cell r="C7" t="str">
            <v>ก่อสร้างปรับปรุงขยาย</v>
          </cell>
          <cell r="D7" t="str">
            <v>กปภ.สาขาลำปาง</v>
          </cell>
          <cell r="E7">
            <v>65.709999999999994</v>
          </cell>
          <cell r="F7">
            <v>63.59</v>
          </cell>
          <cell r="G7">
            <v>0</v>
          </cell>
          <cell r="H7">
            <v>0</v>
          </cell>
          <cell r="I7">
            <v>0</v>
          </cell>
          <cell r="J7">
            <v>71.56</v>
          </cell>
          <cell r="K7">
            <v>68.16</v>
          </cell>
          <cell r="L7" t="str">
            <v xml:space="preserve"> - ยังไม่อนุญาตให้วางท่อในเขตทางหลวง (กรมทางหลวงไม่อนุญาตให้ก่อสร้างเสารับท่อข้ามคลองโดยให้เปลี่ยนเป็นท่อลอด) และโครงการส่งน้ำฯ (โครงการส่งน้ำฯให้ย้ายแนวท่อก่อสร้างเสารับท่อข้ามคลอง) ซึ่งผู้ออกแบบได้แก้ไขแบบและราคาแล้วเสร็จ อยู่ระหว่างตกลงราคากับผู้รับจ้าง</v>
          </cell>
          <cell r="M7">
            <v>0</v>
          </cell>
          <cell r="N7">
            <v>0</v>
          </cell>
          <cell r="O7">
            <v>78.16</v>
          </cell>
          <cell r="P7">
            <v>71.650000000000006</v>
          </cell>
          <cell r="Q7" t="str">
            <v xml:space="preserve"> - ยังไม่อนุญาตให้วางท่อในเขตทางหลวง (กรมทางหลวงไม่อนุญาตให้ก่อสร้างเสารับท่อข้ามคลองโดยให้เปลี่ยนเป็นท่อลอด) และโครงการส่งน้ำฯ (โครงการส่งน้ำฯให้ย้ายแนวท่อก่อสร้างเสารับท่อข้ามคลอง) ซึ่งผู้ออกแบบได้แก้ไขแบบและราคาแล้วเสร็จ อยู่ระหว่างตกลงราคากับผู้รับจ้าง</v>
          </cell>
          <cell r="R7">
            <v>0</v>
          </cell>
          <cell r="S7">
            <v>0</v>
          </cell>
          <cell r="T7">
            <v>80.39</v>
          </cell>
          <cell r="U7">
            <v>74.709999999999994</v>
          </cell>
          <cell r="V7" t="str">
            <v xml:space="preserve"> - กรมทางหลวงไม่อนุญาตให้ก่อสร้างเสารับท่อข้ามคลอง โดยให้เปลี่ยนเป็นท่อลอด - โครงการส่งน้ำฯ ให้ย้ายแนวก่อสร้างเสารับท่อข้ามคลอง</v>
          </cell>
          <cell r="W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</v>
          </cell>
          <cell r="X7">
            <v>0</v>
          </cell>
          <cell r="Y7">
            <v>84.19</v>
          </cell>
          <cell r="Z7">
            <v>78.83</v>
          </cell>
          <cell r="AA7" t="str">
            <v xml:space="preserve"> - กรมทางหลวงไม่อนุญาตให้ก่อสร้างเสารับท่อข้ามคลอง โดยให้เปลี่ยนเป็นท่อลอด - โครงการส่งน้ำฯ ให้ย้ายแนวก่อสร้างเสารับท่อข้ามคลอง</v>
          </cell>
          <cell r="AB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</v>
          </cell>
          <cell r="AC7">
            <v>0</v>
          </cell>
          <cell r="AD7">
            <v>86.32</v>
          </cell>
          <cell r="AE7">
            <v>84.74</v>
          </cell>
          <cell r="AF7" t="str">
            <v xml:space="preserve"> - กรมทางหลวงไม่อนุญาตให้ก่อสร้างเสารับท่อข้ามคลอง โดยให้เปลี่ยนเป็นท่อลอด - โครงการส่งน้ำฯ ให้ย้ายแนวก่อสร้างเสารับท่อข้ามคลอง</v>
          </cell>
          <cell r="AG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 (ผู้ควบคุมงานได้ติดตาม/เร่งรัดอย่างต่อเนื่อง)</v>
          </cell>
          <cell r="AH7">
            <v>0</v>
          </cell>
          <cell r="AI7">
            <v>85.51</v>
          </cell>
          <cell r="AJ7">
            <v>84.8</v>
          </cell>
          <cell r="AK7" t="str">
            <v xml:space="preserve"> - กรมทางหลวงไม่อนุญาตให้ก่อสร้างเสารับท่อข้ามคลอง โดยให้เปลี่ยนเป็นท่อลอด - โครงการส่งน้ำฯ ให้ย้ายแนวก่อสร้างเสารับท่อข้ามคลอง</v>
          </cell>
          <cell r="AL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 (ผู้ควบคุมงานได้ติดตาม/เร่งรัดอย่างต่อเนื่อง)</v>
          </cell>
          <cell r="AM7">
            <v>0</v>
          </cell>
          <cell r="AN7">
            <v>87.55</v>
          </cell>
          <cell r="AO7">
            <v>85.61</v>
          </cell>
          <cell r="AP7" t="str">
            <v xml:space="preserve"> - กรมทางหลวงไม่อนุญาตให้ก่อสร้างเสารับท่อข้ามคลอง โดยให้เปลี่ยนเป็นท่อลอด - โครงการส่งน้ำฯ ให้ย้ายแนวก่อสร้างเสารับท่อข้ามคลอง</v>
          </cell>
          <cell r="AQ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 (ผู้ควบคุมงานได้ติดตาม/เร่งรัดอย่างต่อเนื่อง)</v>
          </cell>
          <cell r="AR7">
            <v>0</v>
          </cell>
          <cell r="AS7">
            <v>89.81</v>
          </cell>
          <cell r="AT7">
            <v>87.13</v>
          </cell>
          <cell r="AU7" t="str">
            <v xml:space="preserve"> - กรมทางหลวงไม่อนุญาตให้ก่อสร้างเสารับท่อข้ามคลอง โดยให้เปลี่ยนเป็นท่อลอด - โครงการส่งน้ำฯ ให้ย้ายแนวก่อสร้างเสารับท่อข้ามคลอง</v>
          </cell>
          <cell r="AV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 (ผู้ควบคุมงานได้ติดตาม/เร่งรัดอย่างต่อเนื่อง)</v>
          </cell>
          <cell r="AW7">
            <v>0</v>
          </cell>
          <cell r="AX7">
            <v>90.63</v>
          </cell>
          <cell r="AY7">
            <v>88.24</v>
          </cell>
          <cell r="AZ7" t="str">
            <v xml:space="preserve"> - กรมทางหลวงไม่อนุญาตให้ก่อสร้างเสารับท่อข้ามคลอง โดยให้เปลี่ยนเป็นท่อลอด - โครงการส่งน้ำฯ ให้ย้ายแนวก่อสร้างเสารับท่อข้ามคลอง</v>
          </cell>
          <cell r="BA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 (ผู้ควบคุมงานได้ติดตาม/เร่งรัดอย่างต่อเนื่อง) - ฝวศ.แก้ไขแบบและราคา แล้วเสร็จ อยู่ระหว่าง ตกลงราคากับผู้รับจ้าง</v>
          </cell>
          <cell r="BB7">
            <v>0</v>
          </cell>
          <cell r="BC7">
            <v>91.96</v>
          </cell>
          <cell r="BD7">
            <v>89.72</v>
          </cell>
          <cell r="BE7" t="str">
            <v xml:space="preserve"> - ยังไม่อนุญาตให้วางท่อในเขตโครงการส่งน้ำฯ เนื่องจากโครงการส่งน้ำฯ ให้ย้ายแนวก่อสร้างเสารับท่อข้ามคลอง</v>
          </cell>
          <cell r="BF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 (ผู้ควบคุมงานได้ติดตาม/เร่งรัดอย่างต่อเนื่อง) - ฝวศ.แก้ไขแบบและราคา แล้วเสร็จ อยู่ระหว่าง ตกลงราคากับผู้รับจ้าง</v>
          </cell>
          <cell r="BG7">
            <v>0</v>
          </cell>
          <cell r="BH7">
            <v>93.84</v>
          </cell>
          <cell r="BI7">
            <v>90.73</v>
          </cell>
          <cell r="BJ7" t="str">
            <v xml:space="preserve"> - ยังไม่อนุญาตให้วางท่อในเขตโครงการส่งน้ำฯ เนื่องจากโครงการส่งน้ำฯ ให้ย้ายแนวก่อสร้างเสารับท่อข้ามคลอง</v>
          </cell>
          <cell r="BK7" t="str">
            <v xml:space="preserve"> - ประสานกรมทางหลวง โครงการส่งน้ำฯ และเจ้าของพื้นที่แล้ว อนุญาตให้ดำเนินการได้โดยไม่ต้องรอหนังสือตอบอนุญาต (ผู้ควบคุมงานได้ติดตาม/เร่งรัดอย่างต่อเนื่อง) - ฝวศ.แก้ไขแบบและราคา แล้วเสร็จ อยู่ระหว่าง ตกลงราคากับผู้รับจ้าง</v>
          </cell>
          <cell r="BL7">
            <v>0</v>
          </cell>
          <cell r="BM7">
            <v>98.69</v>
          </cell>
          <cell r="BN7">
            <v>96.07</v>
          </cell>
          <cell r="BO7">
            <v>0</v>
          </cell>
          <cell r="BP7">
            <v>0</v>
          </cell>
          <cell r="BQ7">
            <v>0</v>
          </cell>
        </row>
        <row r="8">
          <cell r="A8" t="str">
            <v>1Z.58.1585.1.1.1.00.</v>
          </cell>
          <cell r="B8">
            <v>2558</v>
          </cell>
          <cell r="C8" t="str">
            <v>ก่อสร้างปรับปรุงขยาย</v>
          </cell>
          <cell r="D8" t="str">
            <v>กปภ.สาขาพาน (แม่ใจ) อ.พาน-แม่ใจ จ.เชียงราย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 xml:space="preserve"> - อยู่ระหว่างคณะกรรมการกปภ.อนุมัติผลการประกวดราคา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 t="str">
            <v xml:space="preserve"> - คณะกรรมการ กปภ.อนุมัติรับราคาวันที่ 23 มี.ค.58 (ลงนามสัญญาวันที่ 31 มี.ค.58)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ลงนามสัญญาวันที่ 31 มี.ค.58</v>
          </cell>
          <cell r="AS8">
            <v>1.17</v>
          </cell>
          <cell r="AT8">
            <v>0.06</v>
          </cell>
          <cell r="AU8" t="str">
            <v xml:space="preserve"> - งานก่อสร้างสถานีจ่ายน้ำบ้านจำปูและ บ้านป่าสักสามัคคี เป็นที่ราชพัสดุ ยังไม่สามารถเข้าพื้นที่ได้ อยู่ระหว่าง การขอใช้ที่ดินโดย กปภ.ข.9</v>
          </cell>
          <cell r="AV8">
            <v>0</v>
          </cell>
          <cell r="AW8">
            <v>0</v>
          </cell>
          <cell r="AX8">
            <v>4.8600000000000003</v>
          </cell>
          <cell r="AY8">
            <v>0.1</v>
          </cell>
          <cell r="AZ8" t="str">
            <v xml:space="preserve"> - กรมทางหลวงและกรมชลประทานยังไม่อนุญาตวางท่อ</v>
          </cell>
          <cell r="BA8" t="str">
            <v xml:space="preserve"> - อยู่ระหว่างกรมทางหลวงและกรมชลประทานพิจารณาตอบอนุญาต</v>
          </cell>
          <cell r="BB8">
            <v>0</v>
          </cell>
          <cell r="BC8">
            <v>10.15</v>
          </cell>
          <cell r="BD8">
            <v>0.83</v>
          </cell>
          <cell r="BE8" t="str">
            <v xml:space="preserve"> - กรมทางหลวงและกรมชลประทานยังไม่อนุญาตวางท่อ</v>
          </cell>
          <cell r="BF8" t="str">
            <v xml:space="preserve"> - อยู่ระหว่างกรมทางหลวงและกรมชลประทานพิจารณาตอบอนุญาต</v>
          </cell>
          <cell r="BG8">
            <v>0</v>
          </cell>
          <cell r="BH8">
            <v>18.579999999999998</v>
          </cell>
          <cell r="BI8">
            <v>6.81</v>
          </cell>
          <cell r="BJ8" t="str">
            <v xml:space="preserve"> - งานวางท่อในเขตทางหลวงอนุญาตให้วางท่อได้บางส่วนแล้ว - งานวางท่อในเขตชลประทาน</v>
          </cell>
          <cell r="BK8" t="str">
            <v xml:space="preserve"> - อยู่ระหว่างรอกรมทางหลวงอนุญาตและกรมชลประทานพิจารณาอนุญาต</v>
          </cell>
          <cell r="BL8">
            <v>0</v>
          </cell>
          <cell r="BM8">
            <v>25.76</v>
          </cell>
          <cell r="BN8">
            <v>11.31</v>
          </cell>
          <cell r="BO8" t="str">
            <v xml:space="preserve"> - งานวางท่อในเขตทางหลวงอนุญาตให้วางท่อแล้ว 2 เส้นทาง เหลือ 1 เส้นทาง</v>
          </cell>
          <cell r="BP8" t="str">
            <v xml:space="preserve"> - อยู่ระหว่างรอกรมทางหลวงอนุญาต</v>
          </cell>
          <cell r="BQ8">
            <v>0</v>
          </cell>
        </row>
      </sheetData>
      <sheetData sheetId="19" refreshError="1"/>
      <sheetData sheetId="20" refreshError="1">
        <row r="3">
          <cell r="A3" t="str">
            <v>รหัส Sap</v>
          </cell>
        </row>
        <row r="5">
          <cell r="A5" t="str">
            <v>1Z.56.1281.1.1.1.00.</v>
          </cell>
          <cell r="B5">
            <v>2556</v>
          </cell>
          <cell r="C5" t="str">
            <v>ก่อสร้างปรับปรุงขยาย</v>
          </cell>
          <cell r="D5" t="str">
            <v>กปภ.สาขาสุโขทัย-ศรีสำโรง</v>
          </cell>
          <cell r="E5">
            <v>52.98</v>
          </cell>
          <cell r="F5">
            <v>56.98</v>
          </cell>
          <cell r="G5">
            <v>0</v>
          </cell>
          <cell r="H5">
            <v>0</v>
          </cell>
          <cell r="I5">
            <v>0</v>
          </cell>
          <cell r="J5">
            <v>57.97</v>
          </cell>
          <cell r="K5">
            <v>60.38</v>
          </cell>
          <cell r="L5" t="str">
            <v xml:space="preserve"> - กรมทางหลวงให้ กปภ.แก้ไขแบบขออนุญาต อยู่ระหว่างพิจารณาของกรมทาง</v>
          </cell>
          <cell r="M5">
            <v>0</v>
          </cell>
          <cell r="N5">
            <v>0</v>
          </cell>
          <cell r="O5">
            <v>61.71</v>
          </cell>
          <cell r="P5">
            <v>64.790000000000006</v>
          </cell>
          <cell r="Q5" t="str">
            <v xml:space="preserve"> - กรมทางหลวงให้ กปภ.แก้ไขแบบขออนุญาต อยู่ระหว่างพิจารณาของกรมทาง</v>
          </cell>
          <cell r="R5">
            <v>0</v>
          </cell>
          <cell r="S5">
            <v>0</v>
          </cell>
          <cell r="T5">
            <v>66.010000000000005</v>
          </cell>
          <cell r="U5">
            <v>68.78</v>
          </cell>
          <cell r="V5" t="str">
            <v xml:space="preserve"> - กรมทางหลวงให้ กปภ.แก้ไขแบบขออนุญาต</v>
          </cell>
          <cell r="W5" t="str">
            <v xml:space="preserve"> - อยู่ระหว่างรอกรมทางหลวงอนุญาต</v>
          </cell>
          <cell r="X5">
            <v>0</v>
          </cell>
          <cell r="Y5">
            <v>68.53</v>
          </cell>
          <cell r="Z5">
            <v>69.31</v>
          </cell>
          <cell r="AA5" t="str">
            <v xml:space="preserve"> - กรมทางหลวงให้ กปภ.แก้ไขแบบขออนุญาต - อบต. และอบจ. ไม่อนุญาตให้ขุดผิวจราจร เปลี่ยนเป็นใช้ท่อลอดแทน</v>
          </cell>
          <cell r="AB5" t="str">
            <v xml:space="preserve"> - อยู่ระหว่างรอกรมทางหลวงอนุญาต</v>
          </cell>
          <cell r="AC5">
            <v>0</v>
          </cell>
          <cell r="AD5">
            <v>74.66</v>
          </cell>
          <cell r="AE5">
            <v>72.06</v>
          </cell>
          <cell r="AF5" t="str">
            <v xml:space="preserve"> - กรมทางหลวงให้ กปภ.แก้ไขแบบขออนุญาต - อบต. และอบจ. ไม่อนุญาตให้ขุดผิวจราจร เปลี่ยนเป็นใช้ท่อลอดแทน</v>
          </cell>
          <cell r="AG5" t="str">
            <v xml:space="preserve"> - อยู่ระหว่างรอกรมทางหลวงอนุญาต</v>
          </cell>
          <cell r="AH5">
            <v>0</v>
          </cell>
          <cell r="AI5">
            <v>74.66</v>
          </cell>
          <cell r="AJ5">
            <v>72.06</v>
          </cell>
          <cell r="AK5" t="str">
            <v>1.1 แบบก่อสร้างถังน้ำใส ขนาด 6,000 ลบ.ม. และโรงสูบน้ำ ขนาด 10.0*32.0 ม.  แบบงานโครงสร้าง กับแบบสถาปัตยกรรม มีขนาด และระยะ ไม่ตรงกัน1.2  งานวางท่อในเขตทางหลวง เขต อบต. อบจ. มีการแก้ไขเปลี่ยนแปลง/เพิ่มเติม เนื่องจากสภาพพื้นที่เปลี่ยน          และแขวงการทางสุโขทัยแจ้งให้ย้ายท่อที่วางไปแล้ว เนื่องกรมทางหลวงทำการขยายถนนเต็มพื้นที่ต้องทำการบดอัดชั้นทาง จากนั้นให้วางตามเดิม</v>
          </cell>
          <cell r="AL5" t="str">
            <v>1.1 ฝวศ.พิจารณาให้ทำการแก้ไข และต้องขออนุมัติวงเงินเพิ่ม1.2 เพิ่มท่อปลอกเหล็กและรื้อท่อที่วางให้กรมทางหลวงก่อน</v>
          </cell>
          <cell r="AM5">
            <v>0</v>
          </cell>
          <cell r="AN5">
            <v>83.7</v>
          </cell>
          <cell r="AO5">
            <v>81.180000000000007</v>
          </cell>
          <cell r="AP5" t="str">
            <v xml:space="preserve"> 1. กรมทางหลวงให้กปภ.แก้ไขแบบขออนุญาต 2. กปภ.แก้ไขงานท่อในเขตทางหลวงจากการวางท่อเป็นดันท่อลอดแทน 3. แบบถังน้ำใสและโรงสูบน้ำบ่อแห้ง มีความขัดแย้งกัน</v>
          </cell>
          <cell r="AQ5">
            <v>0</v>
          </cell>
          <cell r="AR5" t="str">
            <v xml:space="preserve"> - ปรับแผนครั้งที่ 1</v>
          </cell>
          <cell r="AS5">
            <v>88.2</v>
          </cell>
          <cell r="AT5">
            <v>83.65</v>
          </cell>
          <cell r="AU5" t="str">
            <v xml:space="preserve"> 1. กรมทางหลวงให้กปภ.แก้ไขแบบขออนุญาต 2. กปภ.แก้ไขงานท่อในเขตทางหลวงจากการวางท่อเป็นดันท่อลอดแทน 3. แบบถังน้ำใสและโรงสูบน้ำบ่อแห้ง มีความขัดแย้งกัน</v>
          </cell>
          <cell r="AV5">
            <v>0</v>
          </cell>
          <cell r="AW5" t="str">
            <v xml:space="preserve"> - ปรับแผนครั้งที่ 1</v>
          </cell>
          <cell r="AX5">
            <v>92.56</v>
          </cell>
          <cell r="AY5">
            <v>87.53</v>
          </cell>
          <cell r="AZ5" t="str">
            <v xml:space="preserve"> 1. กรมทางหลวงให้กปภ.แก้ไขแบบขออนุญาต 2. กปภ.แก้ไขงานท่อในเขตทางหลวงจากการวางท่อเป็นดันท่อลอดแทน 3. แบบถังน้ำใสและโรงสูบน้ำบ่อแห้ง มีความขัดแย้งกัน</v>
          </cell>
          <cell r="BA5" t="str">
            <v>1. อยู่ระหว่างกรมทางหลวงพิจารณาแบบขออนุญาต2. อยู่ระหว่าง ฝวศ.พิจารณา3. อยู่ระหว่าง ฝกม.พิจารณาค่างานที่เพิ่มขึ้น ที่ กปภ.ต้องคิดค่าเพิ่มขึ้นให้ผู้รับจ้าง</v>
          </cell>
          <cell r="BB5" t="str">
            <v xml:space="preserve"> - มีการขยายเวลา 238 วัน</v>
          </cell>
          <cell r="BC5">
            <v>96.52</v>
          </cell>
          <cell r="BD5">
            <v>89.82</v>
          </cell>
          <cell r="BE5" t="str">
            <v xml:space="preserve"> 1. กรมทางหลวงให้กปภ.แก้ไขแบบขออนุญาต 2. กปภ.แก้ไขงานท่อในเขตทางหลวงจากการวางท่อเป็นดันท่อลอดแทน 3. แบบถังน้ำใสและโรงสูบน้ำบ่อแห้ง มีความขัดแย้งกัน</v>
          </cell>
          <cell r="BF5" t="str">
            <v>1. อยู่ระหว่างกรมทางหลวงพิจารณาแบบขออนุญาต2. อยู่ระหว่าง ฝวศ.พิจารณา3. อยู่ระหว่างแก้ไขสัญญา</v>
          </cell>
          <cell r="BG5">
            <v>0</v>
          </cell>
          <cell r="BH5">
            <v>98.73</v>
          </cell>
          <cell r="BI5">
            <v>90.91</v>
          </cell>
          <cell r="BJ5" t="str">
            <v xml:space="preserve"> 1. กรมทางหลวงให้กปภ.แก้ไขแบบขออนุญาต 2. กปภ.แก้ไขงานท่อในเขตทางหลวง เนื่องจากมีการขยายถนน ต้องของบประมาณเพิ่ม </v>
          </cell>
          <cell r="BK5" t="str">
            <v>1. อยู่ระหว่างกรมทางหลวงพิจารณาแบบขออนุญาต2. อยู่ระหว่างกองงบประมาณอยู่ระหว่างดำเนินการ</v>
          </cell>
          <cell r="BL5">
            <v>0</v>
          </cell>
          <cell r="BM5">
            <v>100</v>
          </cell>
          <cell r="BN5">
            <v>98.96</v>
          </cell>
          <cell r="BO5" t="str">
            <v xml:space="preserve"> 1. กรมทางหลวงให้กปภ.แก้ไขแบบขออนุญาต 2. กปภ.แก้ไขงานท่อในเขตทางหลวง เนื่องจากมีการขยายถนน ต้องของบประมาณเพิ่ม3. กปภ.ไม่สามารถส่งมอบพื้นที่ติดตั้งเครื่อง สูบน้ำและตู้ควบคุมไฟฟ้าให้กับผู้รับจ้างได้ </v>
          </cell>
          <cell r="BP5" t="str">
            <v xml:space="preserve">1. อยู่ระหว่างกรมทางหลวงพิจารณาแบบขออนุญาต2. อยู่ระหว่างกองงบประมาณอยู่ระหว่างดำเนินการ3. อยู่ระหว่างดำเนินการของสัญญา กปภ.ข.10 (โครงการฯ ส.ปากแคว ครั้งที่ 2) </v>
          </cell>
          <cell r="BQ5" t="str">
            <v xml:space="preserve"> - มีการขยายเวลา 238 วัน - ให้ กปภ.ข.10 เร่งรัด การส่งมอบพื้นที่และ มีการพิจารณาขยาย เวลาก่อสร้างเพิ่ม</v>
          </cell>
        </row>
        <row r="6">
          <cell r="A6" t="str">
            <v>1Z.57.1378.1.1.1.00.</v>
          </cell>
          <cell r="B6">
            <v>2557</v>
          </cell>
          <cell r="C6" t="str">
            <v>ก่อสร้างปรับปรุงขยาย</v>
          </cell>
          <cell r="D6" t="str">
            <v>กปภ.สาขาแม่สอด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str">
            <v xml:space="preserve"> - อยู่ระหว่างการเตรียมการก่อสร้าง</v>
          </cell>
          <cell r="M6">
            <v>0</v>
          </cell>
          <cell r="N6">
            <v>0</v>
          </cell>
          <cell r="O6">
            <v>0.32</v>
          </cell>
          <cell r="P6">
            <v>0.03</v>
          </cell>
          <cell r="Q6" t="str">
            <v xml:space="preserve"> - ยังไม่สามารถส่งมอบพื้นที่ก่อสร้างให้ผู้รับจ้างทั้งหมดได้</v>
          </cell>
          <cell r="R6">
            <v>0</v>
          </cell>
          <cell r="S6">
            <v>0</v>
          </cell>
          <cell r="T6">
            <v>4.5199999999999996</v>
          </cell>
          <cell r="U6">
            <v>0.03</v>
          </cell>
          <cell r="V6" t="str">
            <v xml:space="preserve"> - ยังไม่สามารถส่งมอบพื้นที่ก่อสร้างให้ผู้รับจ้าง</v>
          </cell>
          <cell r="W6">
            <v>0</v>
          </cell>
          <cell r="X6">
            <v>0</v>
          </cell>
          <cell r="Y6">
            <v>8.83</v>
          </cell>
          <cell r="Z6">
            <v>0.03</v>
          </cell>
          <cell r="AA6" t="str">
            <v xml:space="preserve"> - สถานีจ่ายน้ำแม่ปะ, สถานีสูบน้ำดิบแม่ระมาด และสถานีผลิตน้ำแม่ระมาด ยังไม่สามารถส่งมอบพื้นที่ให้ผู้รับจ้าง - กรมทางหลวงยังไม่อนุญาตให้วางท่อในเขตทางหลวง - งานก่อสร้างอาคารบริเวณสถานีผลิตน้ำห้วยม่วง ไม่สอดคล้องตามผลเจาะสำรวจดิน</v>
          </cell>
          <cell r="AB6" t="str">
            <v xml:space="preserve"> - อยู่ระหว่างประสานกรมทางหลวงเพื่ออนุญาต - อยู่ระหว่าง ฝวศ.พิจารณา</v>
          </cell>
          <cell r="AC6">
            <v>0</v>
          </cell>
          <cell r="AD6">
            <v>12.51</v>
          </cell>
          <cell r="AE6">
            <v>0.03</v>
          </cell>
          <cell r="AF6" t="str">
            <v xml:space="preserve"> - สถานีจ่ายน้ำแม่ปะ, สถานีสูบน้ำดิบแม่ระมาด และสถานีผลิตน้ำแม่ระมาด ยังไม่สามารถส่งมอบพื้นที่ให้ผู้รับจ้าง - กรมทางหลวงยังไม่อนุญาตให้วางท่อในเขตทางหลวง - งานก่อสร้างอาคารบริเวณสถานีผลิตน้ำห้วยม่วง ไม่สอดคล้องตามผลเจาะสำรวจดิน</v>
          </cell>
          <cell r="AG6" t="str">
            <v xml:space="preserve"> - อยู่ระหว่างประสานกรมทางหลวงเพื่ออนุญาต - อยู่ระหว่าง ฝวศ.พิจารณา</v>
          </cell>
          <cell r="AH6">
            <v>0</v>
          </cell>
          <cell r="AI6">
            <v>17.59</v>
          </cell>
          <cell r="AJ6">
            <v>0.03</v>
          </cell>
          <cell r="AK6" t="str">
            <v xml:space="preserve"> - สถานีจ่ายน้ำแม่ปะยังไม่สามารถส่งมอบพื้นที่ให้ผู้รับจ้าง - กรมทางหลวง ให้ กปภ. แก้ไขงานวางท่อจากวางบนเสา เป็นการดันท่อลอดหรือวางท่อโดยวิธีถ่วงทุ่น - งานก่อสร้างอาคารบริเวณสถานีผลิตน้ำห้วยม่วง ไม่สอดคล้องตามผลเจาะสำรวจดิน อยู่ระหว่าง ฝวศ.พิจารณา</v>
          </cell>
          <cell r="AL6">
            <v>0</v>
          </cell>
          <cell r="AM6">
            <v>0</v>
          </cell>
          <cell r="AN6">
            <v>21.93</v>
          </cell>
          <cell r="AO6">
            <v>0.21</v>
          </cell>
          <cell r="AP6" t="str">
            <v xml:space="preserve"> - สถานีจ่ายน้ำแม่ปะยังไม่สามารถส่งมอบพื้นที่ให้ผู้รับจ้าง - กรมทางหลวง ให้ กปภ. แก้ไขงานวางท่อจากวางบนเสา เป็นการดันท่อลอดหรือวางท่อโดยวิธีถ่วงทุ่น - งานก่อสร้างอาคารบริเวณสถานีผลิตน้ำห้วยม่วง ไม่สอดคล้องตามผลเจาะสำรวจดิน อยู่ระหว่าง ฝวศ.พิจารณา</v>
          </cell>
          <cell r="AQ6">
            <v>0</v>
          </cell>
          <cell r="AR6">
            <v>0</v>
          </cell>
          <cell r="AS6">
            <v>26.28</v>
          </cell>
          <cell r="AT6">
            <v>0.95</v>
          </cell>
          <cell r="AU6" t="str">
            <v xml:space="preserve"> - สถานีจ่ายน้ำแม่ปะ กรมป่าไม้ขอเอกสาร เพิ่มเติมไม่อนุญาตให้เข้าก่อสร้าง - กรมทางหลวง ให้ กปภ. แก้ไขงานวางท่อจากวางบนเสา เป็นการดันท่อลอดหรือวางท่อโดยวิธีถ่วงทุ่น - แก้ไขแบบก่อสร้างฐานรากถังน้ำใส โรงจ่าย สารเคมีของสถานีผลิตน้ำห้วยม่วง อยู่ระหว่าง ฝวศ. พิจารณา</v>
          </cell>
          <cell r="AV6" t="str">
            <v xml:space="preserve"> - อยู่ระหว่างผู้ออกแบบพิจารณา  - ประสานและติดตามการขอใช้ที่ดินกับหน่วยงานต่างๆ </v>
          </cell>
          <cell r="AW6">
            <v>0</v>
          </cell>
          <cell r="AX6">
            <v>30.63</v>
          </cell>
          <cell r="AY6">
            <v>2.38</v>
          </cell>
          <cell r="AZ6" t="str">
            <v xml:space="preserve">1. สถานีจ่ายน้ำแม่ปะ ขอใช้ที่ดินจากกรมป่าไม้2. กรมทางหลวง ให้ กปภ. แก้ไขงานวางท่อจากวางบนเสา เป็นการดันท่อลอดหรือวางท่อโดยวิธีถ่วงทุ่น3. งานก่อสร้างสถานีผลิตน้ำห้วยม่วง ยังไม่สามารถดำเนินการได้ เนื่องจากต้องแก้ไขแบบแปลนให้สอดคล้องกับพื้นที่ปัจจุบัน 4. งานสถานีผลิตน้ำแม่ระมาด, สถานีสูบน้ำดิบแม่ระมาด อยู่ระหว่างการขอใช้พื้นที่ แต่เนื่องจากหน้างานไม่ขัดข้อง จึงสามารถทำการก่อสร้างก่อนได้ </v>
          </cell>
          <cell r="BA6" t="str">
            <v>1. อยู่ระหว่างการพิจารณาสอบเขตของกรมป่าไม้ 2. อยู่ระหว่างประสานแก้ไข 3. อยู่ระหว่างการพิจารณาของ ฝวศ.4. การขอใช้พื้นที่สถานีผลิตน้ำแม่ระมาด, สถานีสูบน้ำดิบแม่ระมาด ได้ส่งมอบพื้นที่ให้ก่อสร้างแล้ว</v>
          </cell>
          <cell r="BB6">
            <v>0</v>
          </cell>
          <cell r="BC6">
            <v>33.22</v>
          </cell>
          <cell r="BD6">
            <v>3.89</v>
          </cell>
          <cell r="BE6" t="str">
            <v xml:space="preserve"> 1.การขออนุญาตใช้พื้นที่เขตป่าสงวนแห่งชาติ (ป่าแควระบมและป่าสียัด) สำหรับก่อสร้างสถานีผลิตน้ำประปากรมป่าไม้ยังไม่ตอบอนุญาต  2.งานวางท่อในเขตทางหลวงตั้งแต่ dia.400 มม. ขึ้นไป กรมทางหลวงให้กปภ.แก้ไขการก่อสร้างเสารับท่อ คอร.เป็นวิธีดันลอดหรือถ่วงทุ่นแทน 3.งานก่อสร้างสถานีผลิตน้ำห้วยม่วง ยังไม่สามารถดำเนินการได้ เนื่องจากจำเป็นต้องแก้ไขแบบแปลนให้สอดคล้องกับพื้นที่ปัจจุบัน</v>
          </cell>
          <cell r="BF6" t="str">
            <v xml:space="preserve"> 1.อยู่ระหว่างการพิจารณาสอบเขตที่ดินของกรมป่าไม้ 2.อยู่ระหว่างแก้ไขแบบขออนุญาตตามกรมทางหลวงตามที่คณะกรรมการเห็นชอบแล้ว 3.ฝวศ. ได้แก้ไขแบบเรียบร้อยแล้ว</v>
          </cell>
          <cell r="BG6">
            <v>0</v>
          </cell>
          <cell r="BH6">
            <v>38.21</v>
          </cell>
          <cell r="BI6">
            <v>4.96</v>
          </cell>
          <cell r="BJ6" t="str">
            <v xml:space="preserve"> 1.งานวางท่อในเขตทางหลวงกรมทางหลวงขอแก้ไข 2.งานก่อสร้างสถานีผลิตน้ำห้วยม่วงและสถานีผลิตน้ำแม่ระมาด ไม่สามารถดำเนินการได้ เนื่องจากมีความจำเป็นต้องแก้ไขแบบแปลนให้สอดคล้องกับพื้นที่</v>
          </cell>
          <cell r="BK6" t="str">
            <v xml:space="preserve"> 1.อยู่ระหว่างกรมทางหลวงพิจารณา 2.อยู่ระหว่างการพิจาณาของ ฝวศ. 3.งานก่อสร้างสถานีผลิตน้ำแม่ระมาด,สถานีสูบน้ำดิบแม่ระมาด อยู่ระหว่างการขอใช้พื้นที่ แต่เนื่องจากหน่วยงานไม่ขัดข้องให้ กปภ.ทำการก่อสร้างก่อนได้ จึงทำบันทึกเรียน รว.และได้ส่งมอบพื้นที่ให้ก่อสร้าง</v>
          </cell>
          <cell r="BL6">
            <v>0</v>
          </cell>
          <cell r="BM6">
            <v>43.63</v>
          </cell>
          <cell r="BN6">
            <v>7.56</v>
          </cell>
          <cell r="BO6" t="str">
            <v xml:space="preserve"> - กรมป่าไม้ยังไม่อนุญาตให้ใช้พื้นที่เขตป่าสงวนสำหรับก่อสร้างสถานีผลิตน้ำ- แก้ไขเปลี่ยนแปลงแบบก่อสร้างดังนี้   - งานขุดวางท่อ   - งานบริเวณสถานีผลิตน้ำห้วยม่วง   - งานบริเวณสถานีจ่ายน้ำแม่ปะ   - งานบริเวณสถานีผลิตน้ำแม่ระมาด</v>
          </cell>
          <cell r="BP6" t="str">
            <v xml:space="preserve"> 1.อยู่ระหว่างกรมทางหลวงพิจารณา 2.กำลังรวบรวมเสนอแก้ไขสัญญา 3.ฝวศ.กำลังแก้ไขงานก่อสร้างสถานีผลิตน้ำแม่ระมาด 4.สถานีสูบน้ำดิบแม่ระมาด อยู่ระหว่างการจัดส่งเอกสารชี้แจงเพิ่มเติมให้สำนักงานการปฎิรูปที่ดินเพื่อการเกษตร(ส.ป.ก.) สำนักงานใหญ่</v>
          </cell>
          <cell r="BQ6">
            <v>0</v>
          </cell>
        </row>
        <row r="7">
          <cell r="A7" t="str">
            <v>1Z.57.1366.1.1.1.00.</v>
          </cell>
          <cell r="B7">
            <v>2557</v>
          </cell>
          <cell r="C7" t="str">
            <v>ก่อสร้างปรับปรุงขยาย</v>
          </cell>
          <cell r="D7" t="str">
            <v>กปภ.สาขากำแพงเพชร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2.2999999999999998</v>
          </cell>
          <cell r="P7">
            <v>0.28999999999999998</v>
          </cell>
          <cell r="Q7" t="str">
            <v xml:space="preserve"> - ยังไม่สามารถมอบพื้นที่กอสร้างให้แก่ผู้รับจ้าง 2 แห่ง คือ 1.สถานีสูบน้ำดิบ เนื่องจากเจ้าของพื้นที่ริมตลิ่งยังไม่ยินยอมให้ก่อสร้างทางขึ้น-ลง แพสูบน้ำดิบและวางท่อผ่านที่ดิน โดยผจก.กปภ.สาขากำแพงเพชร กำลังประสานงาน 2.สถานีจ่ายน้ำนครชุม อยู่ระหว่างกปภ.ข.10 จัดทำเอกสารโอนสิทธิครอบครองกับเจ้าของที่ดินเดิม</v>
          </cell>
          <cell r="R7">
            <v>0</v>
          </cell>
          <cell r="S7">
            <v>0</v>
          </cell>
          <cell r="T7">
            <v>5.84</v>
          </cell>
          <cell r="U7">
            <v>7.35</v>
          </cell>
          <cell r="V7" t="str">
            <v xml:space="preserve"> - เจ้าของพื้นที่ยังไม่อนุญาตให้ก่อสร้างทางขึ้น-ลงแพสูบน้ำดิบและวางท่อผ่านที่ดิน - สถานีจ่ายน้ำนครชุม อยู่ระหว่างกปภ.ข.10 จัดทำเอกสารโอนสิทธิครอบครองกับเจ้าของที่ดินเดิม</v>
          </cell>
          <cell r="W7" t="str">
            <v xml:space="preserve"> - กปภ.สาขากำแพงอยู่ระหว่างประสานงานกับเจ้าของพื้นที่</v>
          </cell>
          <cell r="X7">
            <v>0</v>
          </cell>
          <cell r="Y7">
            <v>10.16</v>
          </cell>
          <cell r="Z7">
            <v>8.1199999999999992</v>
          </cell>
          <cell r="AA7" t="str">
            <v xml:space="preserve"> - ยังไม่สามารถมอบพื้นที่ก่อสร้างให้แก่ ผู้รับจ้าง 2 แห่งคือ 1) สถานีสูบน้ำดิบ เนื่องจากเจ้าของ พื้นที่ริมตลิ่งไม่ยินยอมให้ก่อสร้าง ทางขึ้น-ลงแพสูบน้ำดิบและวางท่อ ผ่านที่ดิน ในการนี้ ผจก.กปภ.สาขา กำแพงเพชร และผู้ควบคุมงาน ได้ขอใช้ที่ดินวัดเขาโชติการามซึ่งอยู่ ข้างเคียงยินยอมให้ก่อสร้างได้ และ ได้แจ้งผู้ออกแบบพร้อมทั้ง กปภ.ข.10 ให้พิจารณาแล้ว 2) สถานีจ่ายน้ำนครชุม อยู่ระหว่าง กปภ.ข.10 กำลังตรวจสอบสิทธิ ครอบครองที่ดินจากหน่วยราชการ ท้องถิ่น</v>
          </cell>
          <cell r="AB7">
            <v>0</v>
          </cell>
          <cell r="AC7">
            <v>0</v>
          </cell>
          <cell r="AD7">
            <v>18.78</v>
          </cell>
          <cell r="AE7">
            <v>18.13</v>
          </cell>
          <cell r="AF7" t="str">
            <v xml:space="preserve"> - ยังไม่สามารถมอบพื้นที่ก่อสร้างให้แก่ ผู้รับจ้าง 2 แห่งคือ 1) สถานีสูบน้ำดิบ เนื่องจากเจ้าของ พื้นที่ริมตลิ่งไม่ยินยอมให้ก่อสร้าง ทางขึ้น-ลงแพสูบน้ำดิบและวางท่อ ผ่านที่ดิน ในการนี้ ผจก.กปภ.สาขา กำแพงเพชร และผู้ควบคุมงาน ได้ขอใช้ที่ดินวัดเขาโชติการามซึ่งอยู่ ข้างเคียงยินยอมให้ก่อสร้างได้ และ ได้แจ้งผู้ออกแบบพร้อมทั้ง กปภ.ข.10 ให้พิจารณาแล้ว 2) สถานีจ่ายน้ำนครชุม อยู่ระหว่าง กปภ.ข.10 กำลังตรวจสอบสิทธิ ครอบครองที่ดินจากหน่วยราชการ ท้องถิ่น</v>
          </cell>
          <cell r="AG7" t="str">
            <v xml:space="preserve"> - ฝวศ. ได้ดำเนินการสำรวจแล้วเมื่อวันที่ 17 ก.พ.58 และกปภ.ข.10 ได้ดำเนินการประสานขอใช้ที่ดินแล้ว</v>
          </cell>
          <cell r="AH7">
            <v>0</v>
          </cell>
          <cell r="AI7">
            <v>26.7</v>
          </cell>
          <cell r="AJ7">
            <v>34.090000000000003</v>
          </cell>
          <cell r="AK7" t="str">
            <v xml:space="preserve"> - ยังไม่สามารถมอบพื้นที่ก่อสร้างให้แก่ ผู้รับจ้าง 2 แห่งคือ 1) สถานีสูบน้ำดิบ เนื่องจากเจ้าของ พื้นที่ริมตลิ่งไม่ยินยอมให้ก่อสร้าง ทางขึ้น-ลงแพสูบน้ำดิบและวางท่อ ผ่านที่ดิน ในการนี้ ผจก.กปภ.สาขา กำแพงเพชร และผู้ควบคุมงาน ได้ขอใช้ที่ดินวัดเขาโชติการามซึ่งอยู่ ข้างเคียงยินยอมให้ก่อสร้างได้ และผู้ออกแบบแก้ไขแบบและราคาแล้วเสร็จ อยู่ระหว่าง กปภ.ข.10 ขอใช้ที่ดิน 2) สถานีจ่ายน้ำนครชุม อยู่ระหว่าง กปภ.ข.10 กำลังขอครอบครองที่ดินจากหน่วยราชการท้องถิ่น</v>
          </cell>
          <cell r="AL7">
            <v>0</v>
          </cell>
          <cell r="AM7">
            <v>0</v>
          </cell>
          <cell r="AN7">
            <v>36.450000000000003</v>
          </cell>
          <cell r="AO7">
            <v>38.85</v>
          </cell>
          <cell r="AP7" t="str">
            <v xml:space="preserve"> - ยังไม่สามารถมอบพื้นที่ก่อสร้างให้แก่ ผู้รับจ้าง 2 แห่งคือ 1) สถานีสูบน้ำดิบ เนื่องจากเจ้าของ พื้นที่ริมตลิ่งไม่ยินยอมให้ก่อสร้าง ทางขึ้น-ลงแพสูบน้ำดิบและวางท่อ ผ่านที่ดิน ในการนี้ ผจก.กปภ.สาขา กำแพงเพชร และผู้ควบคุมงาน ได้ขอใช้ที่ดินวัดเขาโชติการาม ต่อมาคณะกรรมการวัดแจ้งให้ปรับตำแหน่งก่อสร้างใหม่ อยู่ระหว่างผู้ควบคุมงานรวบรวมเรื่องเสนอผู้ออกแบบทบทวนรูปแบบ 2) สถานีจ่ายน้ำนครชุม อยู่ระหว่าง กปภ.ข.10 กำลังขอครอบครองที่ดินจากหน่วยราชการท้องถิ่น (รอประกาศออกโฉนดที่ดิน 30 วัน ถ้าไม่มีผู้คัดค้านจะออกโฉนดให้กปภ.)</v>
          </cell>
          <cell r="AQ7">
            <v>0</v>
          </cell>
          <cell r="AR7">
            <v>0</v>
          </cell>
          <cell r="AS7">
            <v>41.14</v>
          </cell>
          <cell r="AT7">
            <v>43.28</v>
          </cell>
          <cell r="AU7" t="str">
            <v xml:space="preserve"> - ยังไม่สามารถมอบพื้นที่ก่อสร้างสถานีสูบน้ำดิบให้แก่ผู้รับจ้าง เนื่องจากเจ้าของพื้นที่ริมตลิ่งไม่ยินยอมให้ก่อสร้างทางขึ้น-ลงแพสูบน้ำดิบและวางท่อผ่านที่ดิน จึงขอใช้ที่ดินวัดเขาโชติการาม ซึ่งผู้ออกแบบแก้ไขแบบและราคาแล้วเสร็จ ต่อมาคณะกรรมการวัดให้ปรับตำแหน่งก่อสร้าง ซึ่งผู้ออกแบบได้แก้ไขแบบแล้วเสร็จ</v>
          </cell>
          <cell r="AV7" t="str">
            <v xml:space="preserve"> - อยู่ระหว่างประมาณราคางานแก้ไข</v>
          </cell>
          <cell r="AW7">
            <v>0</v>
          </cell>
          <cell r="AX7">
            <v>46.72</v>
          </cell>
          <cell r="AY7">
            <v>50.28</v>
          </cell>
          <cell r="AZ7" t="str">
            <v xml:space="preserve"> - ยังไม่สามารถมอบพื้นที่ก่อสร้างสถานีสูบน้ำดิบให้แก่ผู้รับจ้าง (ผู้ออกแบบแก้ไขแบบตาม ความเห็นคณะกรรมการวัดฯ แล้วเสร็จ เมื่อ 18 มิ.ย.58)</v>
          </cell>
          <cell r="BA7" t="str">
            <v xml:space="preserve"> - อยู่ระหว่างการขออนุญาตจากกรมเจ้าท่า</v>
          </cell>
          <cell r="BB7">
            <v>0</v>
          </cell>
          <cell r="BC7">
            <v>52.71</v>
          </cell>
          <cell r="BD7">
            <v>55.38</v>
          </cell>
          <cell r="BE7" t="str">
            <v xml:space="preserve"> - ยังไม่สามารถมอบพื้นที่ก่อสร้างสถานีสูบน้ำดิบหนองน้ำขาวให้แก่ผู้รับจ้าง</v>
          </cell>
          <cell r="BF7" t="str">
            <v xml:space="preserve">  - อยู่ระห่วางการขออนุญาตจากกรมเจ้าท่า (ผู้ออกแบบแก้ไขแบบตาม ความเห็นคณะกรรมการวัดฯ แล้วเสร็จ)</v>
          </cell>
          <cell r="BG7">
            <v>0</v>
          </cell>
          <cell r="BH7">
            <v>58.12</v>
          </cell>
          <cell r="BI7">
            <v>62.09</v>
          </cell>
          <cell r="BJ7" t="str">
            <v xml:space="preserve"> - ยังไม่สามารถมอบพื้นที่ก่อสร้างสถานีสูบน้ำดิบ ให้แก่ผู้รับจ้าง</v>
          </cell>
          <cell r="BK7" t="str">
            <v xml:space="preserve">  - อยู่ระหว่างการรอผลการอนุญาตจากกรมเจ้าท่า (ผู้ควบคุมงานติดตามผลอย่างต่อเนื่อง)</v>
          </cell>
          <cell r="BL7">
            <v>0</v>
          </cell>
          <cell r="BM7">
            <v>65.33</v>
          </cell>
          <cell r="BN7">
            <v>72.19</v>
          </cell>
          <cell r="BO7" t="str">
            <v xml:space="preserve"> - ยังไม่สามารถมอบพื้นที่ก่อสร้างสถานีสูบน้ำดิบ ให้แก่ผู้รับจ้าง</v>
          </cell>
          <cell r="BP7" t="str">
            <v xml:space="preserve">  - อยู่ระหว่างการรอผลการอนุญาตจากกรมเจ้าท่า (ผู้ควบคุมงานติดตามผลอย่างต่อเนื่อง)</v>
          </cell>
          <cell r="BQ7">
            <v>0</v>
          </cell>
        </row>
        <row r="8">
          <cell r="A8" t="str">
            <v>1Z.57.0324.2.1.0.00.2</v>
          </cell>
          <cell r="B8">
            <v>2557</v>
          </cell>
          <cell r="C8" t="str">
            <v>งบลงทุนจัดทำแผนระยะยาว</v>
          </cell>
          <cell r="D8" t="str">
            <v>โครงการวางท่อส่งน้ำสี่แยกอินโดจีน อ.เมือง จ.พิษณุโลก</v>
          </cell>
          <cell r="E8">
            <v>100</v>
          </cell>
          <cell r="F8">
            <v>72</v>
          </cell>
          <cell r="G8" t="str">
            <v>มีการแก้ไขแบบผังบริเวณสถานีจ่ายน้ำสมอแข (ผลกระทบจากโครงการปรับปรุงระบบผลิตน้ำจาก 800 เป็น 1,300 ลบ.ม./ชม.</v>
          </cell>
          <cell r="H8" t="str">
            <v xml:space="preserve">อยู่ระหว่าง กปภ.ข.10 ดำเนินการ  </v>
          </cell>
          <cell r="I8">
            <v>0</v>
          </cell>
          <cell r="J8">
            <v>100</v>
          </cell>
          <cell r="K8">
            <v>80.61</v>
          </cell>
          <cell r="L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1,300 ลบ.ม./ชม. สัญญา กปภ.ข.10/135/2556 ลว.19 ก.ย.56) อยู่ระหว่างดำเนินการ กปภ.ข.10 - มีการขยายเวลา 60 วัน นับถัดจากวันที่ กปภ.มีหนังสือแจ้งผู้รับจ้างให้เข้าพื้นที่ก่อสร้าง</v>
          </cell>
          <cell r="M8">
            <v>0</v>
          </cell>
          <cell r="N8">
            <v>0</v>
          </cell>
          <cell r="O8">
            <v>86.02</v>
          </cell>
          <cell r="P8">
            <v>86.58</v>
          </cell>
          <cell r="Q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 อยู่ระหว่างดำเนินการ กปภ.ข.10 - มีการขยายเวลา 60 วัน นับถัดจากวันที่ กปภ.มีหนังสือแจ้งผู้รับจ้างให้เข้าพื้นที่ก่อสร้าง</v>
          </cell>
          <cell r="R8">
            <v>0</v>
          </cell>
          <cell r="S8">
            <v>0</v>
          </cell>
          <cell r="T8">
            <v>96.62</v>
          </cell>
          <cell r="U8">
            <v>87.03</v>
          </cell>
          <cell r="V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</v>
          </cell>
          <cell r="W8" t="str">
            <v xml:space="preserve"> -  อยู่ระหว่าง กปภ.ข.10 ดำเนินการ </v>
          </cell>
          <cell r="X8" t="str">
            <v xml:space="preserve"> - ขยายเวลา 60 วัน นับถัดจากวันที่ กปภ.มีหนังสือแจ้งผู้รับจ้างให้เข้าพื้นที่ก่อสร้าง</v>
          </cell>
          <cell r="Y8">
            <v>97.91</v>
          </cell>
          <cell r="Z8">
            <v>89.15</v>
          </cell>
          <cell r="AA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</v>
          </cell>
          <cell r="AB8" t="str">
            <v xml:space="preserve"> -  อยู่ระหว่าง กปภ.ข.10 ดำเนินการ </v>
          </cell>
          <cell r="AC8" t="str">
            <v xml:space="preserve"> - ขยายเวลา 60 วัน นับถัดจากวันที่ กปภ.มีหนังสือแจ้งผู้รับจ้างให้เข้าพื้นที่ก่อสร้าง</v>
          </cell>
          <cell r="AD8">
            <v>100</v>
          </cell>
          <cell r="AE8">
            <v>90.1</v>
          </cell>
          <cell r="AF8">
            <v>0</v>
          </cell>
          <cell r="AG8">
            <v>0</v>
          </cell>
          <cell r="AH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 - ขยายเวลา 60 วัน นับถัดจากวันที่ 16 ก.พ.58 สัญญาแก้ไขเลขที่ กปภ.ข.10/85/2558 ลว.16 ก.พ.58)</v>
          </cell>
          <cell r="AI8">
            <v>97.92</v>
          </cell>
          <cell r="AJ8">
            <v>90.25</v>
          </cell>
          <cell r="AK8">
            <v>0</v>
          </cell>
          <cell r="AL8">
            <v>0</v>
          </cell>
          <cell r="AM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 - ขยายเวลา 60 วัน นับถัดจากวันที่ กปภ. มีหนังสือแจ้งผู้รับจ้างให้เข้าพื้นที่ก่อสร้าง เริ่มนับวันที่ 17 ก.พ.58</v>
          </cell>
          <cell r="AN8">
            <v>100</v>
          </cell>
          <cell r="AO8">
            <v>90.46</v>
          </cell>
          <cell r="AP8">
            <v>0</v>
          </cell>
          <cell r="AQ8">
            <v>0</v>
          </cell>
          <cell r="AR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 - ขยายเวลา 60 วัน นับถัดจากวันที่ กปภ. มีหนังสือแจ้งผู้รับจ้างให้เข้าพื้นที่ก่อสร้าง เริ่มนับวันที่ 17 ก.พ.58</v>
          </cell>
          <cell r="AS8">
            <v>100</v>
          </cell>
          <cell r="AT8">
            <v>91.12</v>
          </cell>
          <cell r="AU8">
            <v>0</v>
          </cell>
          <cell r="AV8">
            <v>0</v>
          </cell>
          <cell r="AW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 - ขยายเวลา 60 วัน นับถัดจากวันที่ กปภ. มีหนังสือแจ้งผู้รับจ้างให้เข้าพื้นที่ก่อสร้าง เริ่มนับวันที่ 17 ก.พ.58</v>
          </cell>
          <cell r="AX8">
            <v>100</v>
          </cell>
          <cell r="AY8">
            <v>93.31</v>
          </cell>
          <cell r="AZ8" t="str">
            <v xml:space="preserve"> - สำนักงานชลประทานขนาดใหญ่ที่ 4 แจ้งให้พิจารณาตำแหน่งเสา คสล.รับท่อใหม่ โดยเพิ่มเสา คสล.รับท่อเพื่อให้กีดขวางทางระบายน้ำ อยู่ระหว่างขออนุมัติแก้ไขสัญญา โดย กปภ.ข.10</v>
          </cell>
          <cell r="BA8">
            <v>0</v>
          </cell>
          <cell r="BB8" t="str">
            <v xml:space="preserve"> - มีการแก้ไขแบบผังบริเวณสถานีจ่ายน้ำสมอแข (ผลกระทบจากโครงการปรับปรุงระบบผลิตน้ำจาก 800 เป็น 1300 ลบ.ม./ชม. สัญญา กปภ.ข.10/135/2556 ลว.19 ก.ย.56)</v>
          </cell>
          <cell r="BC8">
            <v>100</v>
          </cell>
          <cell r="BD8">
            <v>95.01</v>
          </cell>
          <cell r="BE8" t="str">
            <v xml:space="preserve"> - สำนักงานชลประทานขนาดใหญ่ที่ 4 แจ้งให้พิจารณาตำแหน่งเสา คสล.รับท่อใหม่ โดยเพิ่มเสา คสล.รับท่อเพื่อให้กีดขวางทางระบายน้ำ </v>
          </cell>
          <cell r="BF8" t="str">
            <v xml:space="preserve"> - อยู่ระหว่างขออนุมัติแก้ไขสัญญา โดย กปภ.ข.10</v>
          </cell>
          <cell r="BG8">
            <v>0</v>
          </cell>
          <cell r="BH8">
            <v>100</v>
          </cell>
          <cell r="BI8">
            <v>95.25</v>
          </cell>
          <cell r="BJ8" t="str">
            <v xml:space="preserve"> - สำนักงานชลประทานขนาดใหญ่ที่ 4 แจ้งให้พิจารณาตำแหน่งเสา คสล.รับท่อใหม่ โดยเพิ่มเสา คสล.รับท่อเพื่อให้กีดขวางทางระบายน้ำ </v>
          </cell>
          <cell r="BK8" t="str">
            <v xml:space="preserve"> - อยู่ระหว่างขออนุมัติแก้ไขสัญญา โดย กปภ.ข.10</v>
          </cell>
          <cell r="BL8">
            <v>0</v>
          </cell>
          <cell r="BM8">
            <v>100</v>
          </cell>
          <cell r="BN8">
            <v>97.86</v>
          </cell>
          <cell r="BO8" t="str">
            <v xml:space="preserve"> - สำนักงานชลประทานขนาดใหญ่ที่ 4 แจ้งให้พิจารณาตำแหน่งเสา คสล.รับท่อใหม่ โดยเพิ่มเสา คสล.รับท่อเพื่อให้กีดขวางทางระบายน้ำ  - มีการแก้ไขเปลี่ยนแปลงงานวางท่อ เนื่องจากเจ้าของพื้นที่ให้ย้ายแนววางท่อ</v>
          </cell>
          <cell r="BP8" t="str">
            <v xml:space="preserve"> - อยู่ระหว่างขออนุมัติแก้ไขสัญญา โดย กปภ.ข.10</v>
          </cell>
          <cell r="BQ8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2561-กศผ."/>
      <sheetName val="เป้าหมายข้อตกลง60"/>
      <sheetName val="เป้าหมายข้อตกลง-2562"/>
      <sheetName val="เป้าหมายข้อตกลง 2564"/>
      <sheetName val="สรุปภาพรวม "/>
      <sheetName val="Customer Data"/>
      <sheetName val="customer(รวม)"/>
      <sheetName val="c-1"/>
      <sheetName val="data-cust-g"/>
      <sheetName val="cust-g1"/>
      <sheetName val="customer(เพิ่มปกติ)"/>
      <sheetName val="c-2"/>
      <sheetName val="cust-g2"/>
      <sheetName val="customer(ขยายเขต)"/>
      <sheetName val="c-3"/>
      <sheetName val="cust-g3"/>
      <sheetName val="Sale"/>
      <sheetName val="sale(2)"/>
      <sheetName val="data-sale-g"/>
      <sheetName val="s-1"/>
      <sheetName val="sales-g"/>
      <sheetName val="Leak"/>
      <sheetName val="leak(2)"/>
      <sheetName val="data-leak-g"/>
      <sheetName val="l-1"/>
      <sheetName val="leak-g"/>
      <sheetName val="อัตราการใช้น้ำ"/>
      <sheetName val="อัตราการใช้น้ำ(2)"/>
      <sheetName val="data-usage-g"/>
      <sheetName val="usage-1"/>
      <sheetName val="usage-g"/>
      <sheetName val="อัตราการใช้น้ำ(3)"/>
      <sheetName val="รายได้จากการดำเนินงาน"/>
      <sheetName val="data-revenue-g"/>
      <sheetName val="revenue-1"/>
      <sheetName val="revenue-g"/>
      <sheetName val="ค่าใช้จ่ายจากการดำเนินงาน"/>
      <sheetName val="ค่าใช้จ่าย (รวม) I,F"/>
      <sheetName val="ค่าใช้จ่าย (รวม) I,F (ปรับปรุง)"/>
      <sheetName val="data-expenses-g"/>
      <sheetName val="exp-1"/>
      <sheetName val="expenses-g"/>
      <sheetName val="EBITDA "/>
      <sheetName val="EBITDA(เสนอครส.)"/>
      <sheetName val="data-EBITDA-g"/>
      <sheetName val="EBITDA-1"/>
      <sheetName val="EBITDA-g"/>
      <sheetName val="EBITDA(หัก 1F)"/>
      <sheetName val="EBITDA (ปรับปรุง)"/>
      <sheetName val="EBITDA (ปรับปรุง)for present"/>
      <sheetName val="EBITDA(รวมค่าเสื่อม)"/>
      <sheetName val="กปภ.สาขาขาดทุน"/>
      <sheetName val="KPI.ผู้ใช้น้ำสิ้นปี"/>
      <sheetName val="KPI.ผู้ใช้น้ำปกติ"/>
      <sheetName val="KPI.ผู้ใช้น้ำขยายเขต"/>
      <sheetName val="KPI.น้ำจำหน่ายสิ้นปี"/>
      <sheetName val="KPI EBITDA(ข้อตกลง) "/>
      <sheetName val="KPI.ผู้ใช้น้ำรวม (3M)"/>
      <sheetName val="KPI.ผู้ใช้น้ำปกติ (4M)"/>
      <sheetName val="KPI.ผู้ใช้น้ำขยายเขต (4M)"/>
      <sheetName val="Sheet1"/>
      <sheetName val="KPI น้ำสูญเสีย(3M)"/>
      <sheetName val="KPI EBITDA(3M)"/>
      <sheetName val="KPI.น้ำจำหน่ายสิ้นปี (4M)"/>
      <sheetName val="KPI.อัตราการใช้น้ำ"/>
      <sheetName val="EBITDA-g (2)"/>
      <sheetName val="Sheet3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L6">
            <v>27.267427784864047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D3" t="str">
            <v>เป้าหมาย 
ข้อตกลง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-A02-2(Master)"/>
      <sheetName val="I_FIN-A02-2"/>
      <sheetName val="Master"/>
      <sheetName val="Area"/>
      <sheetName val="Note FIN-A02-2(NF)"/>
      <sheetName val="FIN-A02-2"/>
      <sheetName val="FIN-A02-2 (2)"/>
    </sheetNames>
    <sheetDataSet>
      <sheetData sheetId="0"/>
      <sheetData sheetId="1" refreshError="1"/>
      <sheetData sheetId="2" refreshError="1"/>
      <sheetData sheetId="3">
        <row r="2">
          <cell r="O2" t="str">
            <v>XXXX - ไม่ระบุพื้นที่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-CCA-Region"/>
      <sheetName val="Map-GL"/>
      <sheetName val="Control Sheet"/>
      <sheetName val="Trial_Balance"/>
      <sheetName val="BA_CCA_Region"/>
    </sheetNames>
    <sheetDataSet>
      <sheetData sheetId="0" refreshError="1">
        <row r="2">
          <cell r="C2" t="str">
            <v>ผู้ว่าการ กปภ.</v>
          </cell>
        </row>
        <row r="3">
          <cell r="C3" t="str">
            <v>สำนักผู้ว่าการ</v>
          </cell>
        </row>
        <row r="4">
          <cell r="C4" t="str">
            <v>กองเลขานุการและการประชุม</v>
          </cell>
        </row>
        <row r="5">
          <cell r="C5" t="str">
            <v>กองประชาสัมพันธ์</v>
          </cell>
        </row>
        <row r="6">
          <cell r="C6" t="str">
            <v>สำนักตรวจสอบภายใน</v>
          </cell>
        </row>
        <row r="7">
          <cell r="C7" t="str">
            <v>กองตรวจสอบ 1</v>
          </cell>
        </row>
        <row r="8">
          <cell r="C8" t="str">
            <v>กองตรวจสอบ 2</v>
          </cell>
        </row>
        <row r="9">
          <cell r="C9" t="str">
            <v>กองตรวจสอบ 3</v>
          </cell>
        </row>
        <row r="10">
          <cell r="C10" t="str">
            <v>สำนักตรวจการ</v>
          </cell>
        </row>
        <row r="11">
          <cell r="C11" t="str">
            <v>กองตรวจการ 1</v>
          </cell>
        </row>
        <row r="12">
          <cell r="C12" t="str">
            <v>กองตรวจการ 2</v>
          </cell>
        </row>
        <row r="13">
          <cell r="C13" t="str">
            <v>ผู้ช่วยผู้ว่าการ(วิชาการ)</v>
          </cell>
        </row>
        <row r="14">
          <cell r="C14" t="str">
            <v>ฝ่ายวิศวกรรม</v>
          </cell>
        </row>
        <row r="15">
          <cell r="C15" t="str">
            <v>กองมาตรฐานวิศวกรรม</v>
          </cell>
        </row>
        <row r="16">
          <cell r="C16" t="str">
            <v>กองออกแบบโครงการ 1</v>
          </cell>
        </row>
        <row r="17">
          <cell r="C17" t="str">
            <v>กองออกแบบโครงการ 2</v>
          </cell>
        </row>
        <row r="18">
          <cell r="C18" t="str">
            <v>กองเทคนิคก่อสร้าง</v>
          </cell>
        </row>
        <row r="19">
          <cell r="C19" t="str">
            <v>ผู้ช่วยผู้ว่าการ(กิจการวิสาหกิจ)</v>
          </cell>
        </row>
        <row r="20">
          <cell r="C20" t="str">
            <v>ฝ่ายวางแผน</v>
          </cell>
        </row>
        <row r="21">
          <cell r="C21" t="str">
            <v>กองนโยบายและแผน</v>
          </cell>
        </row>
        <row r="22">
          <cell r="C22" t="str">
            <v>กองประสานงานการแปรรูป</v>
          </cell>
        </row>
        <row r="23">
          <cell r="C23" t="str">
            <v>ฝ่ายฝึกอบรม</v>
          </cell>
        </row>
        <row r="24">
          <cell r="C24" t="str">
            <v>กองอำนวยการฝึกอบรม</v>
          </cell>
        </row>
        <row r="25">
          <cell r="C25" t="str">
            <v>กองวิเคราะห์วิจัย</v>
          </cell>
        </row>
        <row r="26">
          <cell r="C26" t="str">
            <v>ผู้ช่วยผู้ว่าการ(สารสนเทศและประเมินผล)</v>
          </cell>
        </row>
        <row r="27">
          <cell r="C27" t="str">
            <v>ฝ่ายเทคโนโลยีสารสนเทศ</v>
          </cell>
        </row>
        <row r="28">
          <cell r="C28" t="str">
            <v>กองคอมพิวเตอร์</v>
          </cell>
        </row>
        <row r="29">
          <cell r="C29" t="str">
            <v>กองวิเคราะห์ข้อมูล</v>
          </cell>
        </row>
        <row r="30">
          <cell r="C30" t="str">
            <v>กองติดตามและประเมินผล</v>
          </cell>
        </row>
        <row r="31">
          <cell r="C31" t="str">
            <v>กองระบบสารสนเทศทางภูมิศาสตร์</v>
          </cell>
        </row>
        <row r="32">
          <cell r="C32" t="str">
            <v>ผู้ช่วยผู้ว่าการ(อำนวยการ)</v>
          </cell>
        </row>
        <row r="33">
          <cell r="C33" t="str">
            <v>ฝ่ายการพนักงาน</v>
          </cell>
        </row>
        <row r="34">
          <cell r="C34" t="str">
            <v>กองระบบงานและวางแผนอัตรากำลัง</v>
          </cell>
        </row>
        <row r="35">
          <cell r="C35" t="str">
            <v>กองการเจ้าหน้าที่</v>
          </cell>
        </row>
        <row r="36">
          <cell r="C36" t="str">
            <v>กองบริหารค่าตอบแทน</v>
          </cell>
        </row>
        <row r="37">
          <cell r="C37" t="str">
            <v>กองวินัยและพนักงานสัมพันธ์</v>
          </cell>
        </row>
        <row r="38">
          <cell r="C38" t="str">
            <v>ฝ่ายกฎหมาย</v>
          </cell>
        </row>
        <row r="39">
          <cell r="C39" t="str">
            <v>ผู้ช่วยผู้ว่าการ(บริหาร)</v>
          </cell>
        </row>
        <row r="40">
          <cell r="C40" t="str">
            <v>ฝ่ายบัญชีและการเงิน</v>
          </cell>
        </row>
        <row r="41">
          <cell r="C41" t="str">
            <v>กองการเงิน</v>
          </cell>
        </row>
        <row r="42">
          <cell r="C42" t="str">
            <v>กองบัญชี</v>
          </cell>
        </row>
        <row r="43">
          <cell r="C43" t="str">
            <v>กองงบประมาณ</v>
          </cell>
        </row>
        <row r="44">
          <cell r="C44" t="str">
            <v>ฝ่ายธุรการและพัสดุ</v>
          </cell>
        </row>
        <row r="45">
          <cell r="C45" t="str">
            <v>กองธุรการ</v>
          </cell>
        </row>
        <row r="46">
          <cell r="C46" t="str">
            <v>กองจัดหา</v>
          </cell>
        </row>
        <row r="47">
          <cell r="C47" t="str">
            <v>กองบริหารทรัพย์สิน</v>
          </cell>
        </row>
        <row r="48">
          <cell r="C48" t="str">
            <v>ผู้ช่วยผู้ว่าการ(ทรัพยากรน้ำ)</v>
          </cell>
        </row>
        <row r="49">
          <cell r="C49" t="str">
            <v>ฝ่ายประสานงานแหล่งน้ำ</v>
          </cell>
        </row>
        <row r="50">
          <cell r="C50" t="str">
            <v>กองพัฒนาแหล่งน้ำ</v>
          </cell>
        </row>
        <row r="51">
          <cell r="C51" t="str">
            <v>กองควบคุมคุณภาพน้ำ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ต้นแบบ"/>
      <sheetName val="sap"/>
      <sheetName val="ค่าไฟ"/>
      <sheetName val="สรุป"/>
      <sheetName val="pp"/>
      <sheetName val="ba"/>
      <sheetName val="งบทดลอง"/>
      <sheetName val="งบดุล"/>
      <sheetName val="งบกำไรขาดทุน"/>
      <sheetName val="compare3m"/>
      <sheetName val="อื่นๆ"/>
      <sheetName val="9 ตอน"/>
      <sheetName val="CF"/>
      <sheetName val="ตอนที่3"/>
      <sheetName val="3"/>
      <sheetName val="อัตรากำลัง53"/>
      <sheetName val="ปริมาณน้ำ53"/>
      <sheetName val="คชจประเภททุน"/>
      <sheetName val="กบส."/>
      <sheetName val="ตอนที่ 1"/>
      <sheetName val="ตอนที่ 2"/>
      <sheetName val="ตอนที่ 3"/>
      <sheetName val="compare3mสตง"/>
      <sheetName val="คลัง8ตอน"/>
      <sheetName val="ข้อมูลน้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รายละเอียด"/>
      <sheetName val="ต.ค.60"/>
      <sheetName val="พ.ย.60"/>
      <sheetName val="2 เดือน"/>
      <sheetName val="ธ.ค.60"/>
      <sheetName val="ไตรมาส 1"/>
      <sheetName val="ม.ค.61"/>
      <sheetName val="4 เดือน"/>
      <sheetName val="ก.พ.61"/>
      <sheetName val="5 เดือน"/>
      <sheetName val="มี.ค.61"/>
      <sheetName val="ไตรมาส 2"/>
      <sheetName val="เม.ย.61"/>
      <sheetName val="7 เดือน"/>
      <sheetName val="พ.ค.61"/>
      <sheetName val="8 เดือน"/>
      <sheetName val="มิ.ย.61"/>
      <sheetName val="ไตรมาส 3"/>
      <sheetName val="ก.ค.61"/>
      <sheetName val="10 เดือน"/>
      <sheetName val="ส.ค.61"/>
      <sheetName val="11 เดือน"/>
      <sheetName val="ก.ย.61"/>
      <sheetName val="ไตรมาส 4"/>
    </sheetNames>
    <sheetDataSet>
      <sheetData sheetId="0" refreshError="1">
        <row r="1">
          <cell r="A1" t="str">
            <v>ตุลาคม</v>
          </cell>
          <cell r="B1">
            <v>14</v>
          </cell>
        </row>
        <row r="2">
          <cell r="A2" t="str">
            <v>พฤศจิกายน</v>
          </cell>
          <cell r="B2">
            <v>15</v>
          </cell>
        </row>
        <row r="3">
          <cell r="A3" t="str">
            <v>ธันวาคม</v>
          </cell>
          <cell r="B3">
            <v>16</v>
          </cell>
        </row>
        <row r="4">
          <cell r="A4" t="str">
            <v>มกราคม</v>
          </cell>
          <cell r="B4">
            <v>17</v>
          </cell>
        </row>
        <row r="5">
          <cell r="A5" t="str">
            <v>กุมภาพันธ์</v>
          </cell>
          <cell r="B5">
            <v>18</v>
          </cell>
        </row>
        <row r="6">
          <cell r="A6" t="str">
            <v>มีนาคม</v>
          </cell>
          <cell r="B6">
            <v>19</v>
          </cell>
        </row>
        <row r="7">
          <cell r="A7" t="str">
            <v>เมษายน</v>
          </cell>
          <cell r="B7">
            <v>20</v>
          </cell>
        </row>
        <row r="8">
          <cell r="A8" t="str">
            <v>พฤษภาคม</v>
          </cell>
          <cell r="B8">
            <v>21</v>
          </cell>
        </row>
        <row r="9">
          <cell r="A9" t="str">
            <v>มิถุนายน</v>
          </cell>
          <cell r="B9">
            <v>22</v>
          </cell>
        </row>
        <row r="10">
          <cell r="A10" t="str">
            <v>กรกฎาคม</v>
          </cell>
          <cell r="B10">
            <v>23</v>
          </cell>
        </row>
        <row r="11">
          <cell r="A11" t="str">
            <v>สิงหาคม</v>
          </cell>
          <cell r="B11">
            <v>24</v>
          </cell>
        </row>
        <row r="12">
          <cell r="A12" t="str">
            <v>กันยายน</v>
          </cell>
          <cell r="B12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"/>
      <sheetName val="เทียบ"/>
      <sheetName val="TRIS 52 ปรับ"/>
      <sheetName val="รายเดือน"/>
      <sheetName val="TRI 1"/>
      <sheetName val="TRI 1 (27.04.09)"/>
      <sheetName val="TRI 2"/>
      <sheetName val="Tri 3"/>
      <sheetName val="8 เดือน"/>
      <sheetName val="10 เดือน"/>
      <sheetName val="7 เดือน"/>
      <sheetName val="12 (20.10.09)"/>
      <sheetName val="12 (1627)"/>
      <sheetName val="9 เดื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อกชน"/>
      <sheetName val="ภาค"/>
      <sheetName val="กปภ."/>
      <sheetName val="9"/>
      <sheetName val="10"/>
      <sheetName val="6"/>
      <sheetName val="7"/>
      <sheetName val="1"/>
      <sheetName val="8"/>
      <sheetName val="2"/>
      <sheetName val="3"/>
      <sheetName val="4"/>
      <sheetName val="5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เดือน"/>
      <sheetName val="เงินเดือน53"/>
      <sheetName val="โบนัส53"/>
      <sheetName val="ณัฐนิภ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'Kung"/>
      <sheetName val="จริง 52"/>
      <sheetName val="Sheet2"/>
      <sheetName val="Sheet3"/>
    </sheetNames>
    <sheetDataSet>
      <sheetData sheetId="0">
        <row r="2">
          <cell r="B2" t="str">
            <v>เดิม</v>
          </cell>
          <cell r="F2" t="str">
            <v>ใหม่</v>
          </cell>
        </row>
        <row r="3">
          <cell r="B3" t="str">
            <v>กปภ.</v>
          </cell>
          <cell r="C3" t="str">
            <v>เอกชนร่วมลงทุน</v>
          </cell>
          <cell r="D3" t="str">
            <v>กปภ.ดำเนินงาน</v>
          </cell>
          <cell r="F3" t="str">
            <v>กปภ.</v>
          </cell>
          <cell r="G3" t="str">
            <v>เอกชนร่วมลงทุน</v>
          </cell>
          <cell r="H3" t="str">
            <v>กปภ.ดำเนินงาน</v>
          </cell>
        </row>
        <row r="4">
          <cell r="A4" t="str">
            <v>ปริมาณน้ำจำหน่าย</v>
          </cell>
          <cell r="B4">
            <v>915</v>
          </cell>
          <cell r="C4">
            <v>286.81599999999997</v>
          </cell>
          <cell r="D4">
            <v>628.18399999999997</v>
          </cell>
          <cell r="F4">
            <v>935.72699999999998</v>
          </cell>
          <cell r="G4">
            <v>296.678</v>
          </cell>
          <cell r="H4">
            <v>639.04899999999998</v>
          </cell>
        </row>
        <row r="5">
          <cell r="A5" t="str">
            <v>รายได้ค่าน้ำ</v>
          </cell>
          <cell r="B5">
            <v>14045.25</v>
          </cell>
          <cell r="C5">
            <v>4723.357</v>
          </cell>
          <cell r="D5">
            <v>9321.893</v>
          </cell>
          <cell r="F5">
            <v>14319.7</v>
          </cell>
          <cell r="G5">
            <v>4865.16</v>
          </cell>
          <cell r="H5">
            <v>9454.5400000000009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F80"/>
  <sheetViews>
    <sheetView topLeftCell="B59" workbookViewId="0">
      <selection activeCell="N19" sqref="N19"/>
    </sheetView>
  </sheetViews>
  <sheetFormatPr defaultColWidth="14.7109375" defaultRowHeight="26.25"/>
  <cols>
    <col min="1" max="1" width="0" style="674" hidden="1" customWidth="1"/>
    <col min="2" max="2" width="6.42578125" style="679" customWidth="1"/>
    <col min="3" max="3" width="68.85546875" style="751" customWidth="1"/>
    <col min="4" max="4" width="15.42578125" style="670" customWidth="1"/>
    <col min="5" max="5" width="15" style="672" customWidth="1"/>
    <col min="6" max="6" width="11.5703125" style="907" customWidth="1"/>
    <col min="7" max="11" width="11.85546875" style="908" customWidth="1"/>
    <col min="12" max="12" width="27.5703125" style="908" customWidth="1"/>
    <col min="13" max="13" width="7.28515625" style="671" customWidth="1"/>
    <col min="14" max="16" width="12.28515625" style="672" customWidth="1"/>
    <col min="17" max="44" width="14.7109375" style="672"/>
    <col min="45" max="84" width="14.7109375" style="673"/>
    <col min="85" max="16384" width="14.7109375" style="674"/>
  </cols>
  <sheetData>
    <row r="1" spans="2:84" ht="30.75">
      <c r="B1" s="670"/>
      <c r="C1" s="1179" t="s">
        <v>661</v>
      </c>
      <c r="D1" s="1179"/>
      <c r="E1" s="1179"/>
      <c r="F1" s="1179"/>
      <c r="G1" s="1179"/>
      <c r="H1" s="1179"/>
      <c r="I1" s="1179"/>
      <c r="J1" s="1179"/>
      <c r="K1" s="1179"/>
      <c r="L1" s="1179"/>
    </row>
    <row r="2" spans="2:84" ht="17.25" customHeight="1" thickBot="1">
      <c r="B2" s="670"/>
      <c r="C2" s="675"/>
      <c r="D2" s="676"/>
      <c r="E2" s="677"/>
      <c r="F2" s="678"/>
      <c r="G2" s="677"/>
      <c r="H2" s="677"/>
      <c r="I2" s="677"/>
      <c r="J2" s="677"/>
      <c r="K2" s="677"/>
      <c r="L2" s="677"/>
    </row>
    <row r="3" spans="2:84" ht="21" customHeight="1">
      <c r="C3" s="1180" t="s">
        <v>662</v>
      </c>
      <c r="D3" s="1181"/>
      <c r="E3" s="1184" t="s">
        <v>541</v>
      </c>
      <c r="F3" s="1186" t="s">
        <v>542</v>
      </c>
      <c r="G3" s="1188" t="s">
        <v>543</v>
      </c>
      <c r="H3" s="1188"/>
      <c r="I3" s="1188"/>
      <c r="J3" s="1188"/>
      <c r="K3" s="1188"/>
      <c r="L3" s="1189" t="s">
        <v>544</v>
      </c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679"/>
      <c r="AQ3" s="679"/>
      <c r="AR3" s="679"/>
      <c r="AS3" s="674"/>
      <c r="AT3" s="674"/>
      <c r="AU3" s="674"/>
      <c r="AV3" s="674"/>
      <c r="AW3" s="674"/>
      <c r="AX3" s="674"/>
      <c r="AY3" s="674"/>
      <c r="AZ3" s="674"/>
      <c r="BA3" s="674"/>
      <c r="BB3" s="674"/>
      <c r="BC3" s="674"/>
      <c r="BD3" s="674"/>
      <c r="BE3" s="674"/>
      <c r="BF3" s="674"/>
      <c r="BG3" s="674"/>
      <c r="BH3" s="674"/>
      <c r="BI3" s="674"/>
      <c r="BJ3" s="674"/>
      <c r="BK3" s="674"/>
      <c r="BL3" s="674"/>
      <c r="BM3" s="674"/>
      <c r="BN3" s="674"/>
      <c r="BO3" s="674"/>
      <c r="BP3" s="674"/>
      <c r="BQ3" s="674"/>
      <c r="BR3" s="674"/>
      <c r="BS3" s="674"/>
      <c r="BT3" s="674"/>
      <c r="BU3" s="674"/>
      <c r="BV3" s="674"/>
      <c r="BW3" s="674"/>
      <c r="BX3" s="674"/>
      <c r="BY3" s="674"/>
      <c r="BZ3" s="674"/>
      <c r="CA3" s="674"/>
      <c r="CB3" s="674"/>
      <c r="CC3" s="674"/>
      <c r="CD3" s="674"/>
      <c r="CE3" s="674"/>
      <c r="CF3" s="674"/>
    </row>
    <row r="4" spans="2:84" ht="27" thickBot="1">
      <c r="C4" s="1182"/>
      <c r="D4" s="1183"/>
      <c r="E4" s="1185"/>
      <c r="F4" s="1187"/>
      <c r="G4" s="680">
        <v>1</v>
      </c>
      <c r="H4" s="681">
        <v>2</v>
      </c>
      <c r="I4" s="682">
        <v>3</v>
      </c>
      <c r="J4" s="682">
        <v>4</v>
      </c>
      <c r="K4" s="683">
        <v>5</v>
      </c>
      <c r="L4" s="1190"/>
      <c r="N4" s="679"/>
      <c r="O4" s="679"/>
      <c r="P4" s="679"/>
      <c r="Q4" s="679"/>
      <c r="R4" s="679"/>
      <c r="S4" s="679"/>
      <c r="T4" s="679"/>
      <c r="U4" s="679"/>
      <c r="V4" s="679"/>
      <c r="W4" s="679"/>
      <c r="X4" s="679"/>
      <c r="Y4" s="679"/>
      <c r="Z4" s="679"/>
      <c r="AA4" s="679"/>
      <c r="AB4" s="679"/>
      <c r="AC4" s="679"/>
      <c r="AD4" s="679"/>
      <c r="AE4" s="679"/>
      <c r="AF4" s="679"/>
      <c r="AG4" s="679"/>
      <c r="AH4" s="679"/>
      <c r="AI4" s="679"/>
      <c r="AJ4" s="679"/>
      <c r="AK4" s="679"/>
      <c r="AL4" s="679"/>
      <c r="AM4" s="679"/>
      <c r="AN4" s="679"/>
      <c r="AO4" s="679"/>
      <c r="AP4" s="679"/>
      <c r="AQ4" s="679"/>
      <c r="AR4" s="679"/>
      <c r="AS4" s="674"/>
      <c r="AT4" s="674"/>
      <c r="AU4" s="674"/>
      <c r="AV4" s="674"/>
      <c r="AW4" s="674"/>
      <c r="AX4" s="674"/>
      <c r="AY4" s="674"/>
      <c r="AZ4" s="674"/>
      <c r="BA4" s="674"/>
      <c r="BB4" s="674"/>
      <c r="BC4" s="674"/>
      <c r="BD4" s="674"/>
      <c r="BE4" s="674"/>
      <c r="BF4" s="674"/>
      <c r="BG4" s="674"/>
      <c r="BH4" s="674"/>
      <c r="BI4" s="674"/>
      <c r="BJ4" s="674"/>
      <c r="BK4" s="674"/>
      <c r="BL4" s="674"/>
      <c r="BM4" s="674"/>
      <c r="BN4" s="674"/>
      <c r="BO4" s="674"/>
      <c r="BP4" s="674"/>
      <c r="BQ4" s="674"/>
      <c r="BR4" s="674"/>
      <c r="BS4" s="674"/>
      <c r="BT4" s="674"/>
      <c r="BU4" s="674"/>
      <c r="BV4" s="674"/>
      <c r="BW4" s="674"/>
      <c r="BX4" s="674"/>
      <c r="BY4" s="674"/>
      <c r="BZ4" s="674"/>
      <c r="CA4" s="674"/>
      <c r="CB4" s="674"/>
      <c r="CC4" s="674"/>
      <c r="CD4" s="674"/>
      <c r="CE4" s="674"/>
      <c r="CF4" s="674"/>
    </row>
    <row r="5" spans="2:84" hidden="1">
      <c r="C5" s="684" t="s">
        <v>545</v>
      </c>
      <c r="D5" s="685"/>
      <c r="E5" s="686" t="s">
        <v>546</v>
      </c>
      <c r="F5" s="687">
        <v>0</v>
      </c>
      <c r="G5" s="688"/>
      <c r="H5" s="689"/>
      <c r="I5" s="689"/>
      <c r="J5" s="689"/>
      <c r="K5" s="690"/>
      <c r="L5" s="691" t="e">
        <f>#REF!</f>
        <v>#REF!</v>
      </c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  <c r="AC5" s="679"/>
      <c r="AD5" s="679"/>
      <c r="AE5" s="679"/>
      <c r="AF5" s="679"/>
      <c r="AG5" s="679"/>
      <c r="AH5" s="679"/>
      <c r="AI5" s="679"/>
      <c r="AJ5" s="679"/>
      <c r="AK5" s="679"/>
      <c r="AL5" s="679"/>
      <c r="AM5" s="679"/>
      <c r="AN5" s="679"/>
      <c r="AO5" s="679"/>
      <c r="AP5" s="679"/>
      <c r="AQ5" s="679"/>
      <c r="AR5" s="679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674"/>
      <c r="BP5" s="674"/>
      <c r="BQ5" s="674"/>
      <c r="BR5" s="674"/>
      <c r="BS5" s="674"/>
      <c r="BT5" s="674"/>
      <c r="BU5" s="674"/>
      <c r="BV5" s="674"/>
      <c r="BW5" s="674"/>
      <c r="BX5" s="674"/>
      <c r="BY5" s="674"/>
      <c r="BZ5" s="674"/>
      <c r="CA5" s="674"/>
      <c r="CB5" s="674"/>
      <c r="CC5" s="674"/>
      <c r="CD5" s="674"/>
      <c r="CE5" s="674"/>
      <c r="CF5" s="674"/>
    </row>
    <row r="6" spans="2:84" hidden="1">
      <c r="C6" s="692" t="s">
        <v>547</v>
      </c>
      <c r="D6" s="693"/>
      <c r="E6" s="694"/>
      <c r="F6" s="695"/>
      <c r="G6" s="696"/>
      <c r="H6" s="697"/>
      <c r="I6" s="697"/>
      <c r="J6" s="697"/>
      <c r="K6" s="698"/>
      <c r="L6" s="691" t="e">
        <f>#REF!</f>
        <v>#REF!</v>
      </c>
      <c r="N6" s="679"/>
      <c r="O6" s="679"/>
      <c r="P6" s="679"/>
      <c r="Q6" s="679"/>
      <c r="R6" s="679"/>
      <c r="S6" s="679"/>
      <c r="T6" s="679"/>
      <c r="U6" s="679"/>
      <c r="V6" s="679"/>
      <c r="W6" s="679"/>
      <c r="X6" s="679"/>
      <c r="Y6" s="679"/>
      <c r="Z6" s="679"/>
      <c r="AA6" s="679"/>
      <c r="AB6" s="679"/>
      <c r="AC6" s="679"/>
      <c r="AD6" s="679"/>
      <c r="AE6" s="679"/>
      <c r="AF6" s="679"/>
      <c r="AG6" s="679"/>
      <c r="AH6" s="679"/>
      <c r="AI6" s="679"/>
      <c r="AJ6" s="679"/>
      <c r="AK6" s="679"/>
      <c r="AL6" s="679"/>
      <c r="AM6" s="679"/>
      <c r="AN6" s="679"/>
      <c r="AO6" s="679"/>
      <c r="AP6" s="679"/>
      <c r="AQ6" s="679"/>
      <c r="AR6" s="679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674"/>
      <c r="BE6" s="674"/>
      <c r="BF6" s="674"/>
      <c r="BG6" s="674"/>
      <c r="BH6" s="674"/>
      <c r="BI6" s="674"/>
      <c r="BJ6" s="674"/>
      <c r="BK6" s="674"/>
      <c r="BL6" s="674"/>
      <c r="BM6" s="674"/>
      <c r="BN6" s="674"/>
      <c r="BO6" s="674"/>
      <c r="BP6" s="674"/>
      <c r="BQ6" s="674"/>
      <c r="BR6" s="674"/>
      <c r="BS6" s="674"/>
      <c r="BT6" s="674"/>
      <c r="BU6" s="674"/>
      <c r="BV6" s="674"/>
      <c r="BW6" s="674"/>
      <c r="BX6" s="674"/>
      <c r="BY6" s="674"/>
      <c r="BZ6" s="674"/>
      <c r="CA6" s="674"/>
      <c r="CB6" s="674"/>
      <c r="CC6" s="674"/>
      <c r="CD6" s="674"/>
      <c r="CE6" s="674"/>
      <c r="CF6" s="674"/>
    </row>
    <row r="7" spans="2:84" hidden="1">
      <c r="C7" s="692" t="s">
        <v>548</v>
      </c>
      <c r="D7" s="693"/>
      <c r="E7" s="694" t="s">
        <v>546</v>
      </c>
      <c r="F7" s="695">
        <v>0</v>
      </c>
      <c r="G7" s="696"/>
      <c r="H7" s="697"/>
      <c r="I7" s="697"/>
      <c r="J7" s="697"/>
      <c r="K7" s="698"/>
      <c r="L7" s="691" t="e">
        <f>#REF!</f>
        <v>#REF!</v>
      </c>
      <c r="N7" s="679"/>
      <c r="O7" s="679"/>
      <c r="P7" s="679"/>
      <c r="Q7" s="679"/>
      <c r="R7" s="679"/>
      <c r="S7" s="679"/>
      <c r="T7" s="679"/>
      <c r="U7" s="679"/>
      <c r="V7" s="679"/>
      <c r="W7" s="679"/>
      <c r="X7" s="679"/>
      <c r="Y7" s="679"/>
      <c r="Z7" s="679"/>
      <c r="AA7" s="679"/>
      <c r="AB7" s="679"/>
      <c r="AC7" s="679"/>
      <c r="AD7" s="679"/>
      <c r="AE7" s="679"/>
      <c r="AF7" s="679"/>
      <c r="AG7" s="679"/>
      <c r="AH7" s="679"/>
      <c r="AI7" s="679"/>
      <c r="AJ7" s="679"/>
      <c r="AK7" s="679"/>
      <c r="AL7" s="679"/>
      <c r="AM7" s="679"/>
      <c r="AN7" s="679"/>
      <c r="AO7" s="679"/>
      <c r="AP7" s="679"/>
      <c r="AQ7" s="679"/>
      <c r="AR7" s="679"/>
      <c r="AS7" s="674"/>
      <c r="AT7" s="674"/>
      <c r="AU7" s="674"/>
      <c r="AV7" s="674"/>
      <c r="AW7" s="674"/>
      <c r="AX7" s="674"/>
      <c r="AY7" s="674"/>
      <c r="AZ7" s="674"/>
      <c r="BA7" s="674"/>
      <c r="BB7" s="674"/>
      <c r="BC7" s="674"/>
      <c r="BD7" s="674"/>
      <c r="BE7" s="674"/>
      <c r="BF7" s="674"/>
      <c r="BG7" s="674"/>
      <c r="BH7" s="674"/>
      <c r="BI7" s="674"/>
      <c r="BJ7" s="674"/>
      <c r="BK7" s="674"/>
      <c r="BL7" s="674"/>
      <c r="BM7" s="674"/>
      <c r="BN7" s="674"/>
      <c r="BO7" s="674"/>
      <c r="BP7" s="674"/>
      <c r="BQ7" s="674"/>
      <c r="BR7" s="674"/>
      <c r="BS7" s="674"/>
      <c r="BT7" s="674"/>
      <c r="BU7" s="674"/>
      <c r="BV7" s="674"/>
      <c r="BW7" s="674"/>
      <c r="BX7" s="674"/>
      <c r="BY7" s="674"/>
      <c r="BZ7" s="674"/>
      <c r="CA7" s="674"/>
      <c r="CB7" s="674"/>
      <c r="CC7" s="674"/>
      <c r="CD7" s="674"/>
      <c r="CE7" s="674"/>
      <c r="CF7" s="674"/>
    </row>
    <row r="8" spans="2:84" hidden="1">
      <c r="C8" s="692" t="s">
        <v>549</v>
      </c>
      <c r="D8" s="693"/>
      <c r="E8" s="694"/>
      <c r="F8" s="695"/>
      <c r="G8" s="696"/>
      <c r="H8" s="697"/>
      <c r="I8" s="697"/>
      <c r="J8" s="697"/>
      <c r="K8" s="698"/>
      <c r="L8" s="691" t="e">
        <f>#REF!</f>
        <v>#REF!</v>
      </c>
      <c r="N8" s="679"/>
      <c r="O8" s="679"/>
      <c r="P8" s="679"/>
      <c r="Q8" s="679"/>
      <c r="R8" s="679"/>
      <c r="S8" s="679"/>
      <c r="T8" s="679"/>
      <c r="U8" s="679"/>
      <c r="V8" s="679"/>
      <c r="W8" s="679"/>
      <c r="X8" s="679"/>
      <c r="Y8" s="679"/>
      <c r="Z8" s="679"/>
      <c r="AA8" s="679"/>
      <c r="AB8" s="679"/>
      <c r="AC8" s="679"/>
      <c r="AD8" s="679"/>
      <c r="AE8" s="679"/>
      <c r="AF8" s="679"/>
      <c r="AG8" s="679"/>
      <c r="AH8" s="679"/>
      <c r="AI8" s="679"/>
      <c r="AJ8" s="679"/>
      <c r="AK8" s="679"/>
      <c r="AL8" s="679"/>
      <c r="AM8" s="679"/>
      <c r="AN8" s="679"/>
      <c r="AO8" s="679"/>
      <c r="AP8" s="679"/>
      <c r="AQ8" s="679"/>
      <c r="AR8" s="679"/>
      <c r="AS8" s="674"/>
      <c r="AT8" s="674"/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4"/>
      <c r="BF8" s="674"/>
      <c r="BG8" s="674"/>
      <c r="BH8" s="674"/>
      <c r="BI8" s="674"/>
      <c r="BJ8" s="674"/>
      <c r="BK8" s="674"/>
      <c r="BL8" s="674"/>
      <c r="BM8" s="674"/>
      <c r="BN8" s="674"/>
      <c r="BO8" s="674"/>
      <c r="BP8" s="674"/>
      <c r="BQ8" s="674"/>
      <c r="BR8" s="674"/>
      <c r="BS8" s="674"/>
      <c r="BT8" s="674"/>
      <c r="BU8" s="674"/>
      <c r="BV8" s="674"/>
      <c r="BW8" s="674"/>
      <c r="BX8" s="674"/>
      <c r="BY8" s="674"/>
      <c r="BZ8" s="674"/>
      <c r="CA8" s="674"/>
      <c r="CB8" s="674"/>
      <c r="CC8" s="674"/>
      <c r="CD8" s="674"/>
      <c r="CE8" s="674"/>
      <c r="CF8" s="674"/>
    </row>
    <row r="9" spans="2:84" hidden="1">
      <c r="C9" s="692" t="s">
        <v>550</v>
      </c>
      <c r="D9" s="693"/>
      <c r="E9" s="694"/>
      <c r="F9" s="695"/>
      <c r="G9" s="696"/>
      <c r="H9" s="697"/>
      <c r="I9" s="697"/>
      <c r="J9" s="697"/>
      <c r="K9" s="698"/>
      <c r="L9" s="691" t="e">
        <f>#REF!</f>
        <v>#REF!</v>
      </c>
      <c r="N9" s="679"/>
      <c r="O9" s="679"/>
      <c r="P9" s="679"/>
      <c r="Q9" s="679"/>
      <c r="R9" s="679"/>
      <c r="S9" s="679"/>
      <c r="T9" s="679"/>
      <c r="U9" s="679"/>
      <c r="V9" s="679"/>
      <c r="W9" s="679"/>
      <c r="X9" s="679"/>
      <c r="Y9" s="679"/>
      <c r="Z9" s="679"/>
      <c r="AA9" s="679"/>
      <c r="AB9" s="679"/>
      <c r="AC9" s="679"/>
      <c r="AD9" s="679"/>
      <c r="AE9" s="679"/>
      <c r="AF9" s="679"/>
      <c r="AG9" s="679"/>
      <c r="AH9" s="679"/>
      <c r="AI9" s="679"/>
      <c r="AJ9" s="679"/>
      <c r="AK9" s="679"/>
      <c r="AL9" s="679"/>
      <c r="AM9" s="679"/>
      <c r="AN9" s="679"/>
      <c r="AO9" s="679"/>
      <c r="AP9" s="679"/>
      <c r="AQ9" s="679"/>
      <c r="AR9" s="679"/>
      <c r="AS9" s="674"/>
      <c r="AT9" s="674"/>
      <c r="AU9" s="674"/>
      <c r="AV9" s="674"/>
      <c r="AW9" s="674"/>
      <c r="AX9" s="674"/>
      <c r="AY9" s="674"/>
      <c r="AZ9" s="674"/>
      <c r="BA9" s="674"/>
      <c r="BB9" s="674"/>
      <c r="BC9" s="674"/>
      <c r="BD9" s="674"/>
      <c r="BE9" s="674"/>
      <c r="BF9" s="674"/>
      <c r="BG9" s="674"/>
      <c r="BH9" s="674"/>
      <c r="BI9" s="674"/>
      <c r="BJ9" s="674"/>
      <c r="BK9" s="674"/>
      <c r="BL9" s="674"/>
      <c r="BM9" s="674"/>
      <c r="BN9" s="674"/>
      <c r="BO9" s="674"/>
      <c r="BP9" s="674"/>
      <c r="BQ9" s="674"/>
      <c r="BR9" s="674"/>
      <c r="BS9" s="674"/>
      <c r="BT9" s="674"/>
      <c r="BU9" s="674"/>
      <c r="BV9" s="674"/>
      <c r="BW9" s="674"/>
      <c r="BX9" s="674"/>
      <c r="BY9" s="674"/>
      <c r="BZ9" s="674"/>
      <c r="CA9" s="674"/>
      <c r="CB9" s="674"/>
      <c r="CC9" s="674"/>
      <c r="CD9" s="674"/>
      <c r="CE9" s="674"/>
      <c r="CF9" s="674"/>
    </row>
    <row r="10" spans="2:84" hidden="1">
      <c r="C10" s="699" t="s">
        <v>551</v>
      </c>
      <c r="D10" s="700"/>
      <c r="E10" s="701"/>
      <c r="F10" s="702"/>
      <c r="G10" s="703"/>
      <c r="H10" s="704"/>
      <c r="I10" s="704"/>
      <c r="J10" s="704"/>
      <c r="K10" s="705"/>
      <c r="L10" s="691" t="e">
        <f>#REF!</f>
        <v>#REF!</v>
      </c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79"/>
      <c r="AN10" s="679"/>
      <c r="AO10" s="679"/>
      <c r="AP10" s="679"/>
      <c r="AQ10" s="679"/>
      <c r="AR10" s="679"/>
      <c r="AS10" s="674"/>
      <c r="AT10" s="674"/>
      <c r="AU10" s="674"/>
      <c r="AV10" s="674"/>
      <c r="AW10" s="674"/>
      <c r="AX10" s="674"/>
      <c r="AY10" s="674"/>
      <c r="AZ10" s="674"/>
      <c r="BA10" s="674"/>
      <c r="BB10" s="674"/>
      <c r="BC10" s="674"/>
      <c r="BD10" s="674"/>
      <c r="BE10" s="674"/>
      <c r="BF10" s="674"/>
      <c r="BG10" s="674"/>
      <c r="BH10" s="674"/>
      <c r="BI10" s="674"/>
      <c r="BJ10" s="674"/>
      <c r="BK10" s="674"/>
      <c r="BL10" s="674"/>
      <c r="BM10" s="674"/>
      <c r="BN10" s="674"/>
      <c r="BO10" s="674"/>
      <c r="BP10" s="674"/>
      <c r="BQ10" s="674"/>
      <c r="BR10" s="674"/>
      <c r="BS10" s="674"/>
      <c r="BT10" s="674"/>
      <c r="BU10" s="674"/>
      <c r="BV10" s="674"/>
      <c r="BW10" s="674"/>
      <c r="BX10" s="674"/>
      <c r="BY10" s="674"/>
      <c r="BZ10" s="674"/>
      <c r="CA10" s="674"/>
      <c r="CB10" s="674"/>
      <c r="CC10" s="674"/>
      <c r="CD10" s="674"/>
      <c r="CE10" s="674"/>
      <c r="CF10" s="674"/>
    </row>
    <row r="11" spans="2:84" s="716" customFormat="1" ht="28.5" customHeight="1">
      <c r="B11" s="706"/>
      <c r="C11" s="707" t="s">
        <v>663</v>
      </c>
      <c r="D11" s="708"/>
      <c r="E11" s="709"/>
      <c r="F11" s="710">
        <v>70</v>
      </c>
      <c r="G11" s="711"/>
      <c r="H11" s="712"/>
      <c r="I11" s="712"/>
      <c r="J11" s="712"/>
      <c r="K11" s="713"/>
      <c r="L11" s="714"/>
      <c r="M11" s="715"/>
      <c r="N11" s="706"/>
      <c r="O11" s="706"/>
      <c r="P11" s="706"/>
      <c r="Q11" s="706"/>
      <c r="R11" s="706"/>
      <c r="S11" s="706"/>
      <c r="T11" s="706"/>
      <c r="U11" s="706"/>
      <c r="V11" s="706"/>
      <c r="W11" s="706"/>
      <c r="X11" s="706"/>
      <c r="Y11" s="706"/>
      <c r="Z11" s="706"/>
      <c r="AA11" s="706"/>
      <c r="AB11" s="706"/>
      <c r="AC11" s="706"/>
      <c r="AD11" s="706"/>
      <c r="AE11" s="706"/>
      <c r="AF11" s="706"/>
      <c r="AG11" s="706"/>
      <c r="AH11" s="706"/>
      <c r="AI11" s="706"/>
      <c r="AJ11" s="706"/>
      <c r="AK11" s="706"/>
      <c r="AL11" s="706"/>
      <c r="AM11" s="706"/>
      <c r="AN11" s="706"/>
      <c r="AO11" s="706"/>
      <c r="AP11" s="706"/>
      <c r="AQ11" s="706"/>
      <c r="AR11" s="706"/>
    </row>
    <row r="12" spans="2:84" ht="28.5" customHeight="1">
      <c r="C12" s="717" t="s">
        <v>664</v>
      </c>
      <c r="D12" s="718"/>
      <c r="E12" s="719"/>
      <c r="F12" s="720">
        <v>11</v>
      </c>
      <c r="G12" s="721"/>
      <c r="H12" s="722"/>
      <c r="I12" s="722"/>
      <c r="J12" s="722"/>
      <c r="K12" s="723"/>
      <c r="L12" s="724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4"/>
      <c r="AT12" s="674"/>
      <c r="AU12" s="674"/>
      <c r="AV12" s="674"/>
      <c r="AW12" s="674"/>
      <c r="AX12" s="674"/>
      <c r="AY12" s="674"/>
      <c r="AZ12" s="674"/>
      <c r="BA12" s="674"/>
      <c r="BB12" s="674"/>
      <c r="BC12" s="674"/>
      <c r="BD12" s="674"/>
      <c r="BE12" s="674"/>
      <c r="BF12" s="674"/>
      <c r="BG12" s="674"/>
      <c r="BH12" s="674"/>
      <c r="BI12" s="674"/>
      <c r="BJ12" s="674"/>
      <c r="BK12" s="674"/>
      <c r="BL12" s="674"/>
      <c r="BM12" s="674"/>
      <c r="BN12" s="674"/>
      <c r="BO12" s="674"/>
      <c r="BP12" s="674"/>
      <c r="BQ12" s="674"/>
      <c r="BR12" s="674"/>
      <c r="BS12" s="674"/>
      <c r="BT12" s="674"/>
      <c r="BU12" s="674"/>
      <c r="BV12" s="674"/>
      <c r="BW12" s="674"/>
      <c r="BX12" s="674"/>
      <c r="BY12" s="674"/>
      <c r="BZ12" s="674"/>
      <c r="CA12" s="674"/>
      <c r="CB12" s="674"/>
      <c r="CC12" s="674"/>
      <c r="CD12" s="674"/>
      <c r="CE12" s="674"/>
      <c r="CF12" s="674"/>
    </row>
    <row r="13" spans="2:84" ht="28.5" customHeight="1">
      <c r="C13" s="725" t="s">
        <v>665</v>
      </c>
      <c r="D13" s="685"/>
      <c r="E13" s="686" t="s">
        <v>552</v>
      </c>
      <c r="F13" s="687">
        <v>7</v>
      </c>
      <c r="G13" s="726">
        <v>89.265000000000001</v>
      </c>
      <c r="H13" s="727">
        <v>100.765</v>
      </c>
      <c r="I13" s="727">
        <v>112.265</v>
      </c>
      <c r="J13" s="727">
        <v>123.765</v>
      </c>
      <c r="K13" s="728">
        <v>135.26499999999999</v>
      </c>
      <c r="L13" s="729" t="s">
        <v>666</v>
      </c>
      <c r="N13" s="679"/>
      <c r="O13" s="679"/>
      <c r="P13" s="679"/>
      <c r="Q13" s="679"/>
      <c r="R13" s="679"/>
      <c r="S13" s="679"/>
      <c r="T13" s="679"/>
      <c r="U13" s="679"/>
      <c r="V13" s="679"/>
      <c r="W13" s="679"/>
      <c r="X13" s="679"/>
      <c r="Y13" s="679"/>
      <c r="Z13" s="679"/>
      <c r="AA13" s="679"/>
      <c r="AB13" s="679"/>
      <c r="AC13" s="679"/>
      <c r="AD13" s="679"/>
      <c r="AE13" s="679"/>
      <c r="AF13" s="679"/>
      <c r="AG13" s="679"/>
      <c r="AH13" s="679"/>
      <c r="AI13" s="679"/>
      <c r="AJ13" s="679"/>
      <c r="AK13" s="679"/>
      <c r="AL13" s="679"/>
      <c r="AM13" s="679"/>
      <c r="AN13" s="679"/>
      <c r="AO13" s="679"/>
      <c r="AP13" s="679"/>
      <c r="AQ13" s="679"/>
      <c r="AR13" s="679"/>
      <c r="AS13" s="674"/>
      <c r="AT13" s="674"/>
      <c r="AU13" s="674"/>
      <c r="AV13" s="674"/>
      <c r="AW13" s="674"/>
      <c r="AX13" s="674"/>
      <c r="AY13" s="674"/>
      <c r="AZ13" s="674"/>
      <c r="BA13" s="674"/>
      <c r="BB13" s="674"/>
      <c r="BC13" s="674"/>
      <c r="BD13" s="674"/>
      <c r="BE13" s="674"/>
      <c r="BF13" s="674"/>
      <c r="BG13" s="674"/>
      <c r="BH13" s="674"/>
      <c r="BI13" s="674"/>
      <c r="BJ13" s="674"/>
      <c r="BK13" s="674"/>
      <c r="BL13" s="674"/>
      <c r="BM13" s="674"/>
      <c r="BN13" s="674"/>
      <c r="BO13" s="674"/>
      <c r="BP13" s="674"/>
      <c r="BQ13" s="674"/>
      <c r="BR13" s="674"/>
      <c r="BS13" s="674"/>
      <c r="BT13" s="674"/>
      <c r="BU13" s="674"/>
      <c r="BV13" s="674"/>
      <c r="BW13" s="674"/>
      <c r="BX13" s="674"/>
      <c r="BY13" s="674"/>
      <c r="BZ13" s="674"/>
      <c r="CA13" s="674"/>
      <c r="CB13" s="674"/>
      <c r="CC13" s="674"/>
      <c r="CD13" s="674"/>
      <c r="CE13" s="674"/>
      <c r="CF13" s="674"/>
    </row>
    <row r="14" spans="2:84" ht="45" customHeight="1">
      <c r="C14" s="730" t="s">
        <v>667</v>
      </c>
      <c r="D14" s="731" t="s">
        <v>668</v>
      </c>
      <c r="E14" s="732" t="s">
        <v>546</v>
      </c>
      <c r="F14" s="733">
        <v>4</v>
      </c>
      <c r="G14" s="734" t="s">
        <v>669</v>
      </c>
      <c r="H14" s="735" t="s">
        <v>670</v>
      </c>
      <c r="I14" s="735" t="s">
        <v>671</v>
      </c>
      <c r="J14" s="735" t="s">
        <v>672</v>
      </c>
      <c r="K14" s="736">
        <v>5</v>
      </c>
      <c r="L14" s="737" t="s">
        <v>673</v>
      </c>
      <c r="N14" s="679"/>
      <c r="O14" s="679"/>
      <c r="P14" s="679"/>
      <c r="Q14" s="679"/>
      <c r="R14" s="679"/>
      <c r="S14" s="679"/>
      <c r="T14" s="679"/>
      <c r="U14" s="679"/>
      <c r="V14" s="679"/>
      <c r="W14" s="679"/>
      <c r="X14" s="679"/>
      <c r="Y14" s="679"/>
      <c r="Z14" s="679"/>
      <c r="AA14" s="679"/>
      <c r="AB14" s="679"/>
      <c r="AC14" s="679"/>
      <c r="AD14" s="679"/>
      <c r="AE14" s="679"/>
      <c r="AF14" s="679"/>
      <c r="AG14" s="679"/>
      <c r="AH14" s="679"/>
      <c r="AI14" s="679"/>
      <c r="AJ14" s="679"/>
      <c r="AK14" s="679"/>
      <c r="AL14" s="679"/>
      <c r="AM14" s="679"/>
      <c r="AN14" s="679"/>
      <c r="AO14" s="679"/>
      <c r="AP14" s="679"/>
      <c r="AQ14" s="679"/>
      <c r="AR14" s="679"/>
      <c r="AS14" s="674"/>
      <c r="AT14" s="674"/>
      <c r="AU14" s="674"/>
      <c r="AV14" s="674"/>
      <c r="AW14" s="674"/>
      <c r="AX14" s="674"/>
      <c r="AY14" s="674"/>
      <c r="AZ14" s="674"/>
      <c r="BA14" s="674"/>
      <c r="BB14" s="674"/>
      <c r="BC14" s="674"/>
      <c r="BD14" s="674"/>
      <c r="BE14" s="674"/>
      <c r="BF14" s="674"/>
      <c r="BG14" s="674"/>
      <c r="BH14" s="674"/>
      <c r="BI14" s="674"/>
      <c r="BJ14" s="674"/>
      <c r="BK14" s="674"/>
      <c r="BL14" s="674"/>
      <c r="BM14" s="674"/>
      <c r="BN14" s="674"/>
      <c r="BO14" s="674"/>
      <c r="BP14" s="674"/>
      <c r="BQ14" s="674"/>
      <c r="BR14" s="674"/>
      <c r="BS14" s="674"/>
      <c r="BT14" s="674"/>
      <c r="BU14" s="674"/>
      <c r="BV14" s="674"/>
      <c r="BW14" s="674"/>
      <c r="BX14" s="674"/>
      <c r="BY14" s="674"/>
      <c r="BZ14" s="674"/>
      <c r="CA14" s="674"/>
      <c r="CB14" s="674"/>
      <c r="CC14" s="674"/>
      <c r="CD14" s="674"/>
      <c r="CE14" s="674"/>
      <c r="CF14" s="674"/>
    </row>
    <row r="15" spans="2:84" s="716" customFormat="1" ht="26.25" customHeight="1">
      <c r="B15" s="706"/>
      <c r="C15" s="717" t="s">
        <v>553</v>
      </c>
      <c r="D15" s="718"/>
      <c r="E15" s="738"/>
      <c r="F15" s="739">
        <v>46</v>
      </c>
      <c r="G15" s="740"/>
      <c r="H15" s="741"/>
      <c r="I15" s="741"/>
      <c r="J15" s="741"/>
      <c r="K15" s="742"/>
      <c r="L15" s="743"/>
      <c r="M15" s="715"/>
      <c r="N15" s="706"/>
      <c r="O15" s="706"/>
      <c r="P15" s="706"/>
      <c r="Q15" s="706"/>
      <c r="R15" s="706"/>
      <c r="S15" s="706"/>
      <c r="T15" s="706"/>
      <c r="U15" s="706"/>
      <c r="V15" s="706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</row>
    <row r="16" spans="2:84" s="716" customFormat="1" ht="26.25" customHeight="1">
      <c r="B16" s="706"/>
      <c r="C16" s="717" t="s">
        <v>554</v>
      </c>
      <c r="D16" s="718"/>
      <c r="E16" s="738"/>
      <c r="F16" s="739">
        <v>10</v>
      </c>
      <c r="G16" s="740"/>
      <c r="H16" s="741"/>
      <c r="I16" s="741"/>
      <c r="J16" s="741"/>
      <c r="K16" s="742"/>
      <c r="L16" s="743"/>
      <c r="M16" s="715"/>
      <c r="N16" s="706"/>
      <c r="O16" s="706"/>
      <c r="P16" s="706"/>
      <c r="Q16" s="706"/>
      <c r="R16" s="706"/>
      <c r="S16" s="706"/>
      <c r="T16" s="706"/>
      <c r="U16" s="706"/>
      <c r="V16" s="706"/>
      <c r="W16" s="706"/>
      <c r="X16" s="706"/>
      <c r="Y16" s="706"/>
      <c r="Z16" s="706"/>
      <c r="AA16" s="706"/>
      <c r="AB16" s="706"/>
      <c r="AC16" s="706"/>
      <c r="AD16" s="706"/>
      <c r="AE16" s="706"/>
      <c r="AF16" s="706"/>
      <c r="AG16" s="706"/>
      <c r="AH16" s="706"/>
      <c r="AI16" s="706"/>
      <c r="AJ16" s="706"/>
      <c r="AK16" s="706"/>
      <c r="AL16" s="706"/>
      <c r="AM16" s="706"/>
      <c r="AN16" s="706"/>
      <c r="AO16" s="706"/>
      <c r="AP16" s="706"/>
      <c r="AQ16" s="706"/>
      <c r="AR16" s="706"/>
    </row>
    <row r="17" spans="2:44" s="751" customFormat="1" ht="21">
      <c r="B17" s="670"/>
      <c r="C17" s="725" t="s">
        <v>555</v>
      </c>
      <c r="D17" s="744"/>
      <c r="E17" s="686" t="s">
        <v>556</v>
      </c>
      <c r="F17" s="745">
        <v>5</v>
      </c>
      <c r="G17" s="746">
        <v>1718.9390000000001</v>
      </c>
      <c r="H17" s="747">
        <v>1735.9880000000001</v>
      </c>
      <c r="I17" s="747">
        <v>1753.038</v>
      </c>
      <c r="J17" s="747">
        <v>1801.721</v>
      </c>
      <c r="K17" s="748">
        <v>1850.404</v>
      </c>
      <c r="L17" s="749" t="s">
        <v>674</v>
      </c>
      <c r="M17" s="750"/>
      <c r="N17" s="670"/>
      <c r="O17" s="670"/>
      <c r="P17" s="670"/>
      <c r="Q17" s="670"/>
      <c r="R17" s="670"/>
      <c r="S17" s="670"/>
      <c r="T17" s="670"/>
      <c r="U17" s="670"/>
      <c r="V17" s="670"/>
      <c r="W17" s="670"/>
      <c r="X17" s="670"/>
      <c r="Y17" s="670"/>
      <c r="Z17" s="670"/>
      <c r="AA17" s="670"/>
      <c r="AB17" s="670"/>
      <c r="AC17" s="670"/>
      <c r="AD17" s="670"/>
      <c r="AE17" s="670"/>
      <c r="AF17" s="670"/>
      <c r="AG17" s="670"/>
      <c r="AH17" s="670"/>
      <c r="AI17" s="670"/>
      <c r="AJ17" s="670"/>
      <c r="AK17" s="670"/>
      <c r="AL17" s="670"/>
      <c r="AM17" s="670"/>
      <c r="AN17" s="670"/>
      <c r="AO17" s="670"/>
      <c r="AP17" s="670"/>
      <c r="AQ17" s="670"/>
      <c r="AR17" s="670"/>
    </row>
    <row r="18" spans="2:44" s="751" customFormat="1" ht="21">
      <c r="B18" s="670"/>
      <c r="C18" s="752" t="s">
        <v>675</v>
      </c>
      <c r="D18" s="753"/>
      <c r="E18" s="754"/>
      <c r="F18" s="755">
        <v>5</v>
      </c>
      <c r="G18" s="756"/>
      <c r="H18" s="757"/>
      <c r="I18" s="757"/>
      <c r="J18" s="757"/>
      <c r="K18" s="758"/>
      <c r="L18" s="754"/>
      <c r="M18" s="750"/>
      <c r="N18" s="670"/>
      <c r="O18" s="670"/>
      <c r="P18" s="670"/>
      <c r="Q18" s="670"/>
      <c r="R18" s="670"/>
      <c r="S18" s="670"/>
      <c r="T18" s="670"/>
      <c r="U18" s="670"/>
      <c r="V18" s="670"/>
      <c r="W18" s="670"/>
      <c r="X18" s="670"/>
      <c r="Y18" s="670"/>
      <c r="Z18" s="670"/>
      <c r="AA18" s="670"/>
      <c r="AB18" s="670"/>
      <c r="AC18" s="670"/>
      <c r="AD18" s="670"/>
      <c r="AE18" s="670"/>
      <c r="AF18" s="670"/>
      <c r="AG18" s="670"/>
      <c r="AH18" s="670"/>
      <c r="AI18" s="670"/>
      <c r="AJ18" s="670"/>
      <c r="AK18" s="670"/>
      <c r="AL18" s="670"/>
      <c r="AM18" s="670"/>
      <c r="AN18" s="670"/>
      <c r="AO18" s="670"/>
      <c r="AP18" s="670"/>
      <c r="AQ18" s="670"/>
      <c r="AR18" s="670"/>
    </row>
    <row r="19" spans="2:44" s="751" customFormat="1" ht="21">
      <c r="B19" s="670"/>
      <c r="C19" s="752" t="s">
        <v>676</v>
      </c>
      <c r="D19" s="759"/>
      <c r="E19" s="719" t="s">
        <v>557</v>
      </c>
      <c r="F19" s="760">
        <v>2.5</v>
      </c>
      <c r="G19" s="761">
        <v>80</v>
      </c>
      <c r="H19" s="762">
        <v>85</v>
      </c>
      <c r="I19" s="762">
        <v>90</v>
      </c>
      <c r="J19" s="762">
        <v>95</v>
      </c>
      <c r="K19" s="763">
        <v>100</v>
      </c>
      <c r="L19" s="724" t="s">
        <v>677</v>
      </c>
      <c r="M19" s="75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70"/>
      <c r="AB19" s="670"/>
      <c r="AC19" s="670"/>
      <c r="AD19" s="670"/>
      <c r="AE19" s="670"/>
      <c r="AF19" s="670"/>
      <c r="AG19" s="670"/>
      <c r="AH19" s="670"/>
      <c r="AI19" s="670"/>
      <c r="AJ19" s="670"/>
      <c r="AK19" s="670"/>
      <c r="AL19" s="670"/>
      <c r="AM19" s="670"/>
      <c r="AN19" s="670"/>
      <c r="AO19" s="670"/>
      <c r="AP19" s="670"/>
      <c r="AQ19" s="670"/>
      <c r="AR19" s="670"/>
    </row>
    <row r="20" spans="2:44" s="751" customFormat="1" ht="21">
      <c r="B20" s="670"/>
      <c r="C20" s="764" t="s">
        <v>678</v>
      </c>
      <c r="D20" s="744"/>
      <c r="E20" s="686" t="s">
        <v>557</v>
      </c>
      <c r="F20" s="745">
        <v>2.5</v>
      </c>
      <c r="G20" s="765">
        <v>80</v>
      </c>
      <c r="H20" s="766">
        <v>85</v>
      </c>
      <c r="I20" s="766">
        <v>90</v>
      </c>
      <c r="J20" s="766">
        <v>95</v>
      </c>
      <c r="K20" s="767">
        <v>100</v>
      </c>
      <c r="L20" s="691" t="s">
        <v>677</v>
      </c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70"/>
      <c r="AJ20" s="670"/>
      <c r="AK20" s="670"/>
      <c r="AL20" s="670"/>
      <c r="AM20" s="670"/>
      <c r="AN20" s="670"/>
      <c r="AO20" s="670"/>
      <c r="AP20" s="670"/>
      <c r="AQ20" s="670"/>
      <c r="AR20" s="670"/>
    </row>
    <row r="21" spans="2:44" s="751" customFormat="1" ht="21">
      <c r="B21" s="670"/>
      <c r="C21" s="768" t="s">
        <v>559</v>
      </c>
      <c r="D21" s="753"/>
      <c r="E21" s="754"/>
      <c r="F21" s="769">
        <v>36</v>
      </c>
      <c r="G21" s="770"/>
      <c r="H21" s="771"/>
      <c r="I21" s="771"/>
      <c r="J21" s="771"/>
      <c r="K21" s="772"/>
      <c r="L21" s="773"/>
      <c r="M21" s="750">
        <v>3</v>
      </c>
      <c r="N21" s="670"/>
      <c r="O21" s="670"/>
      <c r="P21" s="670"/>
      <c r="Q21" s="670"/>
      <c r="R21" s="670"/>
      <c r="S21" s="670"/>
      <c r="T21" s="670"/>
      <c r="U21" s="670"/>
      <c r="V21" s="670"/>
      <c r="W21" s="670"/>
      <c r="X21" s="670"/>
      <c r="Y21" s="670"/>
      <c r="Z21" s="670"/>
      <c r="AA21" s="670"/>
      <c r="AB21" s="670"/>
      <c r="AC21" s="670"/>
      <c r="AD21" s="670"/>
      <c r="AE21" s="670"/>
      <c r="AF21" s="670"/>
      <c r="AG21" s="670"/>
      <c r="AH21" s="670"/>
      <c r="AI21" s="670"/>
      <c r="AJ21" s="670"/>
      <c r="AK21" s="670"/>
      <c r="AL21" s="670"/>
      <c r="AM21" s="670"/>
      <c r="AN21" s="670"/>
      <c r="AO21" s="670"/>
      <c r="AP21" s="670"/>
      <c r="AQ21" s="670"/>
      <c r="AR21" s="670"/>
    </row>
    <row r="22" spans="2:44" s="751" customFormat="1" ht="21">
      <c r="B22" s="670"/>
      <c r="C22" s="774" t="s">
        <v>679</v>
      </c>
      <c r="D22" s="744" t="s">
        <v>680</v>
      </c>
      <c r="E22" s="686" t="s">
        <v>560</v>
      </c>
      <c r="F22" s="775">
        <v>7</v>
      </c>
      <c r="G22" s="765">
        <v>8</v>
      </c>
      <c r="H22" s="766">
        <v>9</v>
      </c>
      <c r="I22" s="766">
        <v>10</v>
      </c>
      <c r="J22" s="766">
        <v>11</v>
      </c>
      <c r="K22" s="767">
        <v>12</v>
      </c>
      <c r="L22" s="691" t="s">
        <v>681</v>
      </c>
      <c r="N22" s="670"/>
      <c r="O22" s="670"/>
      <c r="P22" s="670"/>
      <c r="Q22" s="670"/>
      <c r="R22" s="670"/>
      <c r="S22" s="670"/>
      <c r="T22" s="670"/>
      <c r="U22" s="670"/>
      <c r="V22" s="670"/>
      <c r="W22" s="670"/>
      <c r="X22" s="670"/>
      <c r="Y22" s="670"/>
      <c r="Z22" s="670"/>
      <c r="AA22" s="670"/>
      <c r="AB22" s="670"/>
      <c r="AC22" s="670"/>
      <c r="AD22" s="670"/>
      <c r="AE22" s="670"/>
      <c r="AF22" s="670"/>
      <c r="AG22" s="670"/>
      <c r="AH22" s="670"/>
      <c r="AI22" s="670"/>
      <c r="AJ22" s="670"/>
      <c r="AK22" s="670"/>
      <c r="AL22" s="670"/>
      <c r="AM22" s="670"/>
      <c r="AN22" s="670"/>
      <c r="AO22" s="670"/>
      <c r="AP22" s="670"/>
      <c r="AQ22" s="670"/>
      <c r="AR22" s="670"/>
    </row>
    <row r="23" spans="2:44" s="751" customFormat="1" ht="21">
      <c r="B23" s="670"/>
      <c r="C23" s="776" t="s">
        <v>682</v>
      </c>
      <c r="D23" s="777" t="s">
        <v>683</v>
      </c>
      <c r="E23" s="719"/>
      <c r="F23" s="778">
        <v>3</v>
      </c>
      <c r="G23" s="779"/>
      <c r="H23" s="780"/>
      <c r="I23" s="780"/>
      <c r="J23" s="780"/>
      <c r="K23" s="781"/>
      <c r="L23" s="782"/>
      <c r="M23" s="750"/>
      <c r="N23" s="670"/>
      <c r="O23" s="670"/>
      <c r="P23" s="670"/>
      <c r="Q23" s="670"/>
      <c r="R23" s="670"/>
      <c r="S23" s="670"/>
      <c r="T23" s="670"/>
      <c r="U23" s="670"/>
      <c r="V23" s="670"/>
      <c r="W23" s="670"/>
      <c r="X23" s="670"/>
      <c r="Y23" s="670"/>
      <c r="Z23" s="670"/>
      <c r="AA23" s="670"/>
      <c r="AB23" s="670"/>
      <c r="AC23" s="670"/>
      <c r="AD23" s="670"/>
      <c r="AE23" s="670"/>
      <c r="AF23" s="670"/>
      <c r="AG23" s="670"/>
      <c r="AH23" s="670"/>
      <c r="AI23" s="670"/>
      <c r="AJ23" s="670"/>
      <c r="AK23" s="670"/>
      <c r="AL23" s="670"/>
      <c r="AM23" s="670"/>
      <c r="AN23" s="670"/>
      <c r="AO23" s="670"/>
      <c r="AP23" s="670"/>
      <c r="AQ23" s="670"/>
      <c r="AR23" s="670"/>
    </row>
    <row r="24" spans="2:44" s="751" customFormat="1" ht="21">
      <c r="B24" s="670"/>
      <c r="C24" s="783" t="s">
        <v>561</v>
      </c>
      <c r="D24" s="777"/>
      <c r="E24" s="719" t="s">
        <v>557</v>
      </c>
      <c r="F24" s="778">
        <v>1</v>
      </c>
      <c r="G24" s="721" t="s">
        <v>562</v>
      </c>
      <c r="H24" s="780" t="s">
        <v>365</v>
      </c>
      <c r="I24" s="722">
        <v>96</v>
      </c>
      <c r="J24" s="722">
        <v>98</v>
      </c>
      <c r="K24" s="784">
        <v>100</v>
      </c>
      <c r="L24" s="782" t="s">
        <v>684</v>
      </c>
      <c r="N24" s="670"/>
      <c r="O24" s="670"/>
      <c r="P24" s="670"/>
      <c r="Q24" s="670"/>
      <c r="R24" s="670"/>
      <c r="S24" s="670"/>
      <c r="T24" s="670"/>
      <c r="U24" s="670"/>
      <c r="V24" s="670"/>
      <c r="W24" s="670"/>
      <c r="X24" s="670"/>
      <c r="Y24" s="670"/>
      <c r="Z24" s="670"/>
      <c r="AA24" s="670"/>
      <c r="AB24" s="670"/>
      <c r="AC24" s="670"/>
      <c r="AD24" s="670"/>
      <c r="AE24" s="670"/>
      <c r="AF24" s="670"/>
      <c r="AG24" s="670"/>
      <c r="AH24" s="670"/>
      <c r="AI24" s="670"/>
      <c r="AJ24" s="670"/>
      <c r="AK24" s="670"/>
      <c r="AL24" s="670"/>
      <c r="AM24" s="670"/>
      <c r="AN24" s="670"/>
      <c r="AO24" s="670"/>
      <c r="AP24" s="670"/>
      <c r="AQ24" s="670"/>
      <c r="AR24" s="670"/>
    </row>
    <row r="25" spans="2:44" s="751" customFormat="1">
      <c r="B25" s="670"/>
      <c r="C25" s="783" t="s">
        <v>563</v>
      </c>
      <c r="D25" s="777"/>
      <c r="E25" s="719" t="s">
        <v>557</v>
      </c>
      <c r="F25" s="778">
        <v>1</v>
      </c>
      <c r="G25" s="721" t="s">
        <v>562</v>
      </c>
      <c r="H25" s="780" t="s">
        <v>365</v>
      </c>
      <c r="I25" s="722">
        <v>96</v>
      </c>
      <c r="J25" s="722">
        <v>98</v>
      </c>
      <c r="K25" s="784">
        <v>100</v>
      </c>
      <c r="L25" s="782" t="s">
        <v>684</v>
      </c>
      <c r="M25" s="785"/>
      <c r="N25" s="670"/>
      <c r="O25" s="670"/>
      <c r="P25" s="670"/>
      <c r="Q25" s="670"/>
      <c r="R25" s="670"/>
      <c r="S25" s="670"/>
      <c r="T25" s="670"/>
      <c r="U25" s="670"/>
      <c r="V25" s="670"/>
      <c r="W25" s="670"/>
      <c r="X25" s="670"/>
      <c r="Y25" s="670"/>
      <c r="Z25" s="670"/>
      <c r="AA25" s="670"/>
      <c r="AB25" s="670"/>
      <c r="AC25" s="670"/>
      <c r="AD25" s="670"/>
      <c r="AE25" s="670"/>
      <c r="AF25" s="670"/>
      <c r="AG25" s="670"/>
      <c r="AH25" s="670"/>
      <c r="AI25" s="670"/>
      <c r="AJ25" s="670"/>
      <c r="AK25" s="670"/>
      <c r="AL25" s="670"/>
      <c r="AM25" s="670"/>
      <c r="AN25" s="670"/>
      <c r="AO25" s="670"/>
      <c r="AP25" s="670"/>
      <c r="AQ25" s="670"/>
      <c r="AR25" s="670"/>
    </row>
    <row r="26" spans="2:44" s="751" customFormat="1">
      <c r="B26" s="670"/>
      <c r="C26" s="786" t="s">
        <v>564</v>
      </c>
      <c r="D26" s="787"/>
      <c r="E26" s="686" t="s">
        <v>557</v>
      </c>
      <c r="F26" s="788">
        <v>1</v>
      </c>
      <c r="G26" s="688" t="s">
        <v>562</v>
      </c>
      <c r="H26" s="789" t="s">
        <v>365</v>
      </c>
      <c r="I26" s="689">
        <v>96</v>
      </c>
      <c r="J26" s="689">
        <v>98</v>
      </c>
      <c r="K26" s="790">
        <v>100</v>
      </c>
      <c r="L26" s="791" t="s">
        <v>684</v>
      </c>
      <c r="M26" s="785"/>
      <c r="N26" s="670"/>
      <c r="O26" s="670"/>
      <c r="P26" s="670"/>
      <c r="Q26" s="670"/>
      <c r="R26" s="670"/>
      <c r="S26" s="670"/>
      <c r="T26" s="670"/>
      <c r="U26" s="670"/>
      <c r="V26" s="670"/>
      <c r="W26" s="670"/>
      <c r="X26" s="670"/>
      <c r="Y26" s="670"/>
      <c r="Z26" s="670"/>
      <c r="AA26" s="670"/>
      <c r="AB26" s="670"/>
      <c r="AC26" s="670"/>
      <c r="AD26" s="670"/>
      <c r="AE26" s="670"/>
      <c r="AF26" s="670"/>
      <c r="AG26" s="670"/>
      <c r="AH26" s="670"/>
      <c r="AI26" s="670"/>
      <c r="AJ26" s="670"/>
      <c r="AK26" s="670"/>
      <c r="AL26" s="670"/>
      <c r="AM26" s="670"/>
      <c r="AN26" s="670"/>
      <c r="AO26" s="670"/>
      <c r="AP26" s="670"/>
      <c r="AQ26" s="670"/>
      <c r="AR26" s="670"/>
    </row>
    <row r="27" spans="2:44" s="751" customFormat="1">
      <c r="B27" s="670"/>
      <c r="C27" s="774" t="s">
        <v>685</v>
      </c>
      <c r="D27" s="787"/>
      <c r="E27" s="686" t="s">
        <v>35</v>
      </c>
      <c r="F27" s="745">
        <v>5</v>
      </c>
      <c r="G27" s="792">
        <v>30450</v>
      </c>
      <c r="H27" s="793">
        <v>31960</v>
      </c>
      <c r="I27" s="793">
        <v>33470</v>
      </c>
      <c r="J27" s="793">
        <v>34980</v>
      </c>
      <c r="K27" s="794">
        <v>36490</v>
      </c>
      <c r="L27" s="795" t="s">
        <v>686</v>
      </c>
      <c r="M27" s="785"/>
      <c r="N27" s="670"/>
      <c r="O27" s="670"/>
      <c r="P27" s="670"/>
      <c r="Q27" s="670"/>
      <c r="R27" s="670"/>
      <c r="S27" s="670"/>
      <c r="T27" s="670"/>
      <c r="U27" s="670"/>
      <c r="V27" s="670"/>
      <c r="W27" s="670"/>
      <c r="X27" s="670"/>
      <c r="Y27" s="670"/>
      <c r="Z27" s="670"/>
      <c r="AA27" s="670"/>
      <c r="AB27" s="670"/>
      <c r="AC27" s="670"/>
      <c r="AD27" s="670"/>
      <c r="AE27" s="670"/>
      <c r="AF27" s="670"/>
      <c r="AG27" s="670"/>
      <c r="AH27" s="670"/>
      <c r="AI27" s="670"/>
      <c r="AJ27" s="670"/>
      <c r="AK27" s="670"/>
      <c r="AL27" s="670"/>
      <c r="AM27" s="670"/>
      <c r="AN27" s="670"/>
      <c r="AO27" s="670"/>
      <c r="AP27" s="670"/>
      <c r="AQ27" s="670"/>
      <c r="AR27" s="670"/>
    </row>
    <row r="28" spans="2:44" s="751" customFormat="1">
      <c r="B28" s="670"/>
      <c r="C28" s="776" t="s">
        <v>687</v>
      </c>
      <c r="D28" s="777"/>
      <c r="E28" s="796"/>
      <c r="F28" s="760">
        <v>12</v>
      </c>
      <c r="G28" s="797"/>
      <c r="H28" s="798"/>
      <c r="I28" s="798"/>
      <c r="J28" s="798"/>
      <c r="K28" s="799"/>
      <c r="L28" s="800"/>
      <c r="M28" s="801"/>
      <c r="N28" s="802"/>
      <c r="O28" s="802"/>
      <c r="P28" s="802"/>
      <c r="Q28" s="670"/>
      <c r="R28" s="670"/>
      <c r="S28" s="670"/>
      <c r="T28" s="670"/>
      <c r="U28" s="670"/>
      <c r="V28" s="670"/>
      <c r="W28" s="670"/>
      <c r="X28" s="670"/>
      <c r="Y28" s="670"/>
      <c r="Z28" s="670"/>
      <c r="AA28" s="670"/>
      <c r="AB28" s="670"/>
      <c r="AC28" s="670"/>
      <c r="AD28" s="670"/>
      <c r="AE28" s="670"/>
      <c r="AF28" s="670"/>
      <c r="AG28" s="670"/>
      <c r="AH28" s="670"/>
      <c r="AI28" s="670"/>
      <c r="AJ28" s="670"/>
      <c r="AK28" s="670"/>
      <c r="AL28" s="670"/>
      <c r="AM28" s="670"/>
      <c r="AN28" s="670"/>
      <c r="AO28" s="670"/>
      <c r="AP28" s="670"/>
      <c r="AQ28" s="670"/>
      <c r="AR28" s="670"/>
    </row>
    <row r="29" spans="2:44" s="751" customFormat="1" ht="21">
      <c r="B29" s="670"/>
      <c r="C29" s="776" t="s">
        <v>688</v>
      </c>
      <c r="D29" s="803" t="s">
        <v>689</v>
      </c>
      <c r="E29" s="796" t="s">
        <v>557</v>
      </c>
      <c r="F29" s="760">
        <v>4</v>
      </c>
      <c r="G29" s="797">
        <v>27.36</v>
      </c>
      <c r="H29" s="798">
        <v>25.94</v>
      </c>
      <c r="I29" s="798">
        <v>24.52</v>
      </c>
      <c r="J29" s="798">
        <v>23.11</v>
      </c>
      <c r="K29" s="804">
        <v>21.69</v>
      </c>
      <c r="L29" s="805" t="s">
        <v>690</v>
      </c>
      <c r="M29" s="750"/>
      <c r="N29" s="670"/>
      <c r="O29" s="670"/>
      <c r="P29" s="670"/>
      <c r="Q29" s="670"/>
      <c r="R29" s="670"/>
      <c r="S29" s="670"/>
      <c r="T29" s="670"/>
      <c r="U29" s="670"/>
      <c r="V29" s="670"/>
      <c r="W29" s="670"/>
      <c r="X29" s="670"/>
      <c r="Y29" s="670"/>
      <c r="Z29" s="670"/>
      <c r="AA29" s="670"/>
      <c r="AB29" s="670"/>
      <c r="AC29" s="670"/>
      <c r="AD29" s="670"/>
      <c r="AE29" s="670"/>
      <c r="AF29" s="670"/>
      <c r="AG29" s="670"/>
      <c r="AH29" s="670"/>
      <c r="AI29" s="670"/>
      <c r="AJ29" s="670"/>
      <c r="AK29" s="670"/>
      <c r="AL29" s="670"/>
      <c r="AM29" s="670"/>
      <c r="AN29" s="670"/>
      <c r="AO29" s="670"/>
      <c r="AP29" s="670"/>
      <c r="AQ29" s="670"/>
      <c r="AR29" s="670"/>
    </row>
    <row r="30" spans="2:44" s="751" customFormat="1" ht="21">
      <c r="B30" s="670"/>
      <c r="C30" s="725" t="s">
        <v>691</v>
      </c>
      <c r="D30" s="806" t="s">
        <v>565</v>
      </c>
      <c r="E30" s="807" t="s">
        <v>557</v>
      </c>
      <c r="F30" s="745">
        <v>8</v>
      </c>
      <c r="G30" s="808">
        <v>32.15</v>
      </c>
      <c r="H30" s="809">
        <v>29.89</v>
      </c>
      <c r="I30" s="809">
        <v>27.63</v>
      </c>
      <c r="J30" s="809">
        <v>25.37</v>
      </c>
      <c r="K30" s="810">
        <v>23.11</v>
      </c>
      <c r="L30" s="811" t="s">
        <v>692</v>
      </c>
      <c r="M30" s="750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0"/>
      <c r="Y30" s="670"/>
      <c r="Z30" s="670"/>
      <c r="AA30" s="670"/>
      <c r="AB30" s="670"/>
      <c r="AC30" s="670"/>
      <c r="AD30" s="670"/>
      <c r="AE30" s="670"/>
      <c r="AF30" s="670"/>
      <c r="AG30" s="670"/>
      <c r="AH30" s="670"/>
      <c r="AI30" s="670"/>
      <c r="AJ30" s="670"/>
      <c r="AK30" s="670"/>
      <c r="AL30" s="670"/>
      <c r="AM30" s="670"/>
      <c r="AN30" s="670"/>
      <c r="AO30" s="670"/>
      <c r="AP30" s="670"/>
      <c r="AQ30" s="670"/>
      <c r="AR30" s="670"/>
    </row>
    <row r="31" spans="2:44" s="751" customFormat="1" ht="21">
      <c r="B31" s="670"/>
      <c r="C31" s="812" t="s">
        <v>693</v>
      </c>
      <c r="D31" s="813" t="s">
        <v>566</v>
      </c>
      <c r="E31" s="814" t="s">
        <v>567</v>
      </c>
      <c r="F31" s="755">
        <v>4</v>
      </c>
      <c r="G31" s="721">
        <v>27</v>
      </c>
      <c r="H31" s="784">
        <v>24</v>
      </c>
      <c r="I31" s="722">
        <v>21</v>
      </c>
      <c r="J31" s="722">
        <v>18</v>
      </c>
      <c r="K31" s="784">
        <v>15</v>
      </c>
      <c r="L31" s="815" t="s">
        <v>568</v>
      </c>
      <c r="N31" s="816"/>
      <c r="O31" s="670"/>
      <c r="P31" s="816"/>
      <c r="Q31" s="816"/>
      <c r="R31" s="816"/>
      <c r="S31" s="816"/>
      <c r="T31" s="816"/>
      <c r="U31" s="816"/>
      <c r="V31" s="816"/>
      <c r="W31" s="816"/>
      <c r="X31" s="670"/>
      <c r="Y31" s="670"/>
      <c r="Z31" s="670"/>
      <c r="AA31" s="670"/>
      <c r="AB31" s="670"/>
      <c r="AC31" s="670"/>
      <c r="AD31" s="670"/>
      <c r="AE31" s="670"/>
      <c r="AF31" s="670"/>
      <c r="AG31" s="670"/>
      <c r="AH31" s="670"/>
      <c r="AI31" s="670"/>
      <c r="AJ31" s="670"/>
      <c r="AK31" s="670"/>
      <c r="AL31" s="670"/>
      <c r="AM31" s="670"/>
      <c r="AN31" s="670"/>
      <c r="AO31" s="670"/>
      <c r="AP31" s="670"/>
      <c r="AQ31" s="670"/>
      <c r="AR31" s="670"/>
    </row>
    <row r="32" spans="2:44" s="751" customFormat="1">
      <c r="B32" s="670"/>
      <c r="C32" s="725"/>
      <c r="D32" s="787">
        <v>147</v>
      </c>
      <c r="E32" s="817" t="s">
        <v>569</v>
      </c>
      <c r="F32" s="687"/>
      <c r="G32" s="792"/>
      <c r="H32" s="793"/>
      <c r="I32" s="793"/>
      <c r="J32" s="793"/>
      <c r="K32" s="818"/>
      <c r="L32" s="819"/>
      <c r="M32" s="820"/>
      <c r="N32" s="821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0"/>
      <c r="Z32" s="670"/>
      <c r="AA32" s="670"/>
      <c r="AB32" s="670"/>
      <c r="AC32" s="670"/>
      <c r="AD32" s="670"/>
      <c r="AE32" s="670"/>
      <c r="AF32" s="670"/>
      <c r="AG32" s="670"/>
      <c r="AH32" s="670"/>
      <c r="AI32" s="670"/>
      <c r="AJ32" s="670"/>
      <c r="AK32" s="670"/>
      <c r="AL32" s="670"/>
      <c r="AM32" s="670"/>
      <c r="AN32" s="670"/>
      <c r="AO32" s="670"/>
      <c r="AP32" s="670"/>
      <c r="AQ32" s="670"/>
      <c r="AR32" s="670"/>
    </row>
    <row r="33" spans="2:84" s="751" customFormat="1" ht="43.5" customHeight="1">
      <c r="B33" s="670"/>
      <c r="C33" s="822" t="s">
        <v>694</v>
      </c>
      <c r="D33" s="823"/>
      <c r="E33" s="694" t="s">
        <v>695</v>
      </c>
      <c r="F33" s="824">
        <v>2</v>
      </c>
      <c r="G33" s="696" t="s">
        <v>365</v>
      </c>
      <c r="H33" s="697" t="s">
        <v>365</v>
      </c>
      <c r="I33" s="697">
        <v>1</v>
      </c>
      <c r="J33" s="697" t="s">
        <v>365</v>
      </c>
      <c r="K33" s="825" t="s">
        <v>696</v>
      </c>
      <c r="L33" s="826" t="s">
        <v>697</v>
      </c>
      <c r="M33" s="75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0"/>
      <c r="Z33" s="670"/>
      <c r="AA33" s="670"/>
      <c r="AB33" s="670"/>
      <c r="AC33" s="670"/>
      <c r="AD33" s="670"/>
      <c r="AE33" s="670"/>
      <c r="AF33" s="670"/>
      <c r="AG33" s="670"/>
      <c r="AH33" s="670"/>
      <c r="AI33" s="670"/>
      <c r="AJ33" s="670"/>
      <c r="AK33" s="670"/>
      <c r="AL33" s="670"/>
      <c r="AM33" s="670"/>
      <c r="AN33" s="670"/>
      <c r="AO33" s="670"/>
      <c r="AP33" s="670"/>
      <c r="AQ33" s="670"/>
      <c r="AR33" s="670"/>
    </row>
    <row r="34" spans="2:84" s="751" customFormat="1" ht="28.5" customHeight="1">
      <c r="B34" s="670"/>
      <c r="C34" s="827" t="s">
        <v>698</v>
      </c>
      <c r="D34" s="828"/>
      <c r="E34" s="828" t="s">
        <v>699</v>
      </c>
      <c r="F34" s="829">
        <v>3</v>
      </c>
      <c r="G34" s="830">
        <v>1.2144999999999999</v>
      </c>
      <c r="H34" s="831">
        <v>1.2411399999999999</v>
      </c>
      <c r="I34" s="832">
        <v>1.2677799999999999</v>
      </c>
      <c r="J34" s="831">
        <v>1.2944199999999999</v>
      </c>
      <c r="K34" s="833">
        <v>1.3210599999999999</v>
      </c>
      <c r="L34" s="834" t="s">
        <v>700</v>
      </c>
      <c r="M34" s="835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0"/>
      <c r="Z34" s="670"/>
      <c r="AA34" s="670"/>
      <c r="AB34" s="670"/>
      <c r="AC34" s="670"/>
      <c r="AD34" s="670"/>
      <c r="AE34" s="670"/>
      <c r="AF34" s="670"/>
      <c r="AG34" s="670"/>
      <c r="AH34" s="670"/>
      <c r="AI34" s="670"/>
      <c r="AJ34" s="670"/>
      <c r="AK34" s="670"/>
      <c r="AL34" s="670"/>
      <c r="AM34" s="670"/>
      <c r="AN34" s="670"/>
      <c r="AO34" s="670"/>
      <c r="AP34" s="670"/>
      <c r="AQ34" s="670"/>
      <c r="AR34" s="670"/>
    </row>
    <row r="35" spans="2:84" s="845" customFormat="1" ht="27" customHeight="1">
      <c r="B35" s="676"/>
      <c r="C35" s="836" t="s">
        <v>570</v>
      </c>
      <c r="D35" s="837"/>
      <c r="E35" s="837"/>
      <c r="F35" s="838">
        <v>13</v>
      </c>
      <c r="G35" s="839"/>
      <c r="H35" s="840"/>
      <c r="I35" s="841"/>
      <c r="J35" s="840"/>
      <c r="K35" s="842"/>
      <c r="L35" s="843"/>
      <c r="M35" s="844"/>
      <c r="N35" s="676"/>
      <c r="O35" s="676"/>
      <c r="P35" s="676"/>
      <c r="Q35" s="676"/>
      <c r="R35" s="676"/>
      <c r="S35" s="676"/>
      <c r="T35" s="676"/>
      <c r="U35" s="676"/>
      <c r="V35" s="676"/>
      <c r="W35" s="676"/>
      <c r="X35" s="676"/>
      <c r="Y35" s="676"/>
      <c r="Z35" s="676"/>
      <c r="AA35" s="676"/>
      <c r="AB35" s="676"/>
      <c r="AC35" s="676"/>
      <c r="AD35" s="676"/>
      <c r="AE35" s="676"/>
      <c r="AF35" s="676"/>
      <c r="AG35" s="676"/>
      <c r="AH35" s="676"/>
      <c r="AI35" s="676"/>
      <c r="AJ35" s="676"/>
      <c r="AK35" s="676"/>
      <c r="AL35" s="676"/>
      <c r="AM35" s="676"/>
      <c r="AN35" s="676"/>
      <c r="AO35" s="676"/>
      <c r="AP35" s="676"/>
      <c r="AQ35" s="676"/>
      <c r="AR35" s="676"/>
    </row>
    <row r="36" spans="2:84" s="751" customFormat="1" ht="41.25" customHeight="1">
      <c r="B36" s="670"/>
      <c r="C36" s="846" t="s">
        <v>701</v>
      </c>
      <c r="D36" s="847"/>
      <c r="E36" s="847" t="s">
        <v>546</v>
      </c>
      <c r="F36" s="848">
        <v>13</v>
      </c>
      <c r="G36" s="849">
        <v>1</v>
      </c>
      <c r="H36" s="850">
        <v>2</v>
      </c>
      <c r="I36" s="851">
        <v>3</v>
      </c>
      <c r="J36" s="852">
        <v>4</v>
      </c>
      <c r="K36" s="853">
        <v>5</v>
      </c>
      <c r="L36" s="854" t="s">
        <v>681</v>
      </c>
      <c r="M36" s="835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0"/>
      <c r="Z36" s="670"/>
      <c r="AA36" s="670"/>
      <c r="AB36" s="670"/>
      <c r="AC36" s="670"/>
      <c r="AD36" s="670"/>
      <c r="AE36" s="670"/>
      <c r="AF36" s="670"/>
      <c r="AG36" s="670"/>
      <c r="AH36" s="670"/>
      <c r="AI36" s="670"/>
      <c r="AJ36" s="670"/>
      <c r="AK36" s="670"/>
      <c r="AL36" s="670"/>
      <c r="AM36" s="670"/>
      <c r="AN36" s="670"/>
      <c r="AO36" s="670"/>
      <c r="AP36" s="670"/>
      <c r="AQ36" s="670"/>
      <c r="AR36" s="670"/>
    </row>
    <row r="37" spans="2:84" s="845" customFormat="1">
      <c r="B37" s="676"/>
      <c r="C37" s="855" t="s">
        <v>702</v>
      </c>
      <c r="D37" s="856"/>
      <c r="E37" s="856"/>
      <c r="F37" s="857">
        <v>30</v>
      </c>
      <c r="G37" s="858"/>
      <c r="H37" s="859"/>
      <c r="I37" s="860"/>
      <c r="J37" s="861"/>
      <c r="K37" s="862"/>
      <c r="L37" s="863"/>
      <c r="M37" s="844"/>
      <c r="N37" s="676"/>
      <c r="O37" s="676"/>
      <c r="P37" s="676"/>
      <c r="Q37" s="676"/>
      <c r="R37" s="676"/>
      <c r="S37" s="676"/>
      <c r="T37" s="676"/>
      <c r="U37" s="676"/>
      <c r="V37" s="676"/>
      <c r="W37" s="676"/>
      <c r="X37" s="676"/>
      <c r="Y37" s="676"/>
      <c r="Z37" s="676"/>
      <c r="AA37" s="676"/>
      <c r="AB37" s="676"/>
      <c r="AC37" s="676"/>
      <c r="AD37" s="676"/>
      <c r="AE37" s="676"/>
      <c r="AF37" s="676"/>
      <c r="AG37" s="676"/>
      <c r="AH37" s="676"/>
      <c r="AI37" s="676"/>
      <c r="AJ37" s="676"/>
      <c r="AK37" s="676"/>
      <c r="AL37" s="676"/>
      <c r="AM37" s="676"/>
      <c r="AN37" s="676"/>
      <c r="AO37" s="676"/>
      <c r="AP37" s="676"/>
      <c r="AQ37" s="676"/>
      <c r="AR37" s="676"/>
    </row>
    <row r="38" spans="2:84" s="751" customFormat="1" ht="27" customHeight="1">
      <c r="B38" s="670"/>
      <c r="C38" s="717" t="s">
        <v>703</v>
      </c>
      <c r="D38" s="777"/>
      <c r="E38" s="777"/>
      <c r="F38" s="864">
        <v>25</v>
      </c>
      <c r="G38" s="721"/>
      <c r="H38" s="722"/>
      <c r="I38" s="784"/>
      <c r="J38" s="722"/>
      <c r="K38" s="723"/>
      <c r="L38" s="724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0"/>
      <c r="Z38" s="670"/>
      <c r="AA38" s="670"/>
      <c r="AB38" s="670"/>
      <c r="AC38" s="670"/>
      <c r="AD38" s="670"/>
      <c r="AE38" s="670"/>
      <c r="AF38" s="670"/>
      <c r="AG38" s="670"/>
      <c r="AH38" s="670"/>
      <c r="AI38" s="670"/>
      <c r="AJ38" s="670"/>
      <c r="AK38" s="670"/>
      <c r="AL38" s="670"/>
      <c r="AM38" s="670"/>
      <c r="AN38" s="670"/>
      <c r="AO38" s="670"/>
      <c r="AP38" s="670"/>
      <c r="AQ38" s="670"/>
      <c r="AR38" s="670"/>
    </row>
    <row r="39" spans="2:84" s="751" customFormat="1" ht="27.75" customHeight="1">
      <c r="B39" s="670"/>
      <c r="C39" s="774" t="s">
        <v>704</v>
      </c>
      <c r="D39" s="787"/>
      <c r="E39" s="787" t="s">
        <v>560</v>
      </c>
      <c r="F39" s="865">
        <v>5</v>
      </c>
      <c r="G39" s="688">
        <v>12</v>
      </c>
      <c r="H39" s="689">
        <v>10</v>
      </c>
      <c r="I39" s="790">
        <v>8</v>
      </c>
      <c r="J39" s="689">
        <v>6</v>
      </c>
      <c r="K39" s="690">
        <v>3</v>
      </c>
      <c r="L39" s="729" t="s">
        <v>705</v>
      </c>
      <c r="M39" s="866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0"/>
      <c r="Z39" s="670"/>
      <c r="AA39" s="670"/>
      <c r="AB39" s="670"/>
      <c r="AC39" s="670"/>
      <c r="AD39" s="670"/>
      <c r="AE39" s="670"/>
      <c r="AF39" s="670"/>
      <c r="AG39" s="670"/>
      <c r="AH39" s="670"/>
      <c r="AI39" s="670"/>
      <c r="AJ39" s="670"/>
      <c r="AK39" s="670"/>
      <c r="AL39" s="670"/>
      <c r="AM39" s="670"/>
      <c r="AN39" s="670"/>
      <c r="AO39" s="670"/>
      <c r="AP39" s="670"/>
      <c r="AQ39" s="670"/>
      <c r="AR39" s="670"/>
    </row>
    <row r="40" spans="2:84" s="751" customFormat="1" ht="21">
      <c r="B40" s="670"/>
      <c r="C40" s="867" t="s">
        <v>706</v>
      </c>
      <c r="D40" s="823"/>
      <c r="E40" s="823" t="s">
        <v>557</v>
      </c>
      <c r="F40" s="868">
        <v>5</v>
      </c>
      <c r="G40" s="696" t="s">
        <v>707</v>
      </c>
      <c r="H40" s="697">
        <v>10</v>
      </c>
      <c r="I40" s="869">
        <v>15</v>
      </c>
      <c r="J40" s="697">
        <v>20</v>
      </c>
      <c r="K40" s="698">
        <v>40</v>
      </c>
      <c r="L40" s="826" t="s">
        <v>708</v>
      </c>
      <c r="M40" s="866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0"/>
      <c r="Z40" s="670"/>
      <c r="AA40" s="670"/>
      <c r="AB40" s="670"/>
      <c r="AC40" s="670"/>
      <c r="AD40" s="670"/>
      <c r="AE40" s="670"/>
      <c r="AF40" s="670"/>
      <c r="AG40" s="670"/>
      <c r="AH40" s="670"/>
      <c r="AI40" s="670"/>
      <c r="AJ40" s="670"/>
      <c r="AK40" s="670"/>
      <c r="AL40" s="670"/>
      <c r="AM40" s="670"/>
      <c r="AN40" s="670"/>
      <c r="AO40" s="670"/>
      <c r="AP40" s="670"/>
      <c r="AQ40" s="670"/>
      <c r="AR40" s="670"/>
    </row>
    <row r="41" spans="2:84" s="751" customFormat="1" ht="27.75" customHeight="1">
      <c r="B41" s="670"/>
      <c r="C41" s="822" t="s">
        <v>709</v>
      </c>
      <c r="D41" s="823"/>
      <c r="E41" s="823" t="s">
        <v>648</v>
      </c>
      <c r="F41" s="868">
        <v>5</v>
      </c>
      <c r="G41" s="870">
        <v>2.5</v>
      </c>
      <c r="H41" s="871">
        <v>3</v>
      </c>
      <c r="I41" s="872">
        <v>3.5</v>
      </c>
      <c r="J41" s="871">
        <v>4</v>
      </c>
      <c r="K41" s="873">
        <v>4.0999999999999996</v>
      </c>
      <c r="L41" s="874" t="s">
        <v>710</v>
      </c>
      <c r="M41" s="866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</row>
    <row r="42" spans="2:84" s="751" customFormat="1" ht="27.75" customHeight="1">
      <c r="B42" s="670"/>
      <c r="C42" s="867" t="s">
        <v>711</v>
      </c>
      <c r="D42" s="823"/>
      <c r="E42" s="823" t="s">
        <v>648</v>
      </c>
      <c r="F42" s="868">
        <v>5</v>
      </c>
      <c r="G42" s="870">
        <v>2.5</v>
      </c>
      <c r="H42" s="871">
        <v>3</v>
      </c>
      <c r="I42" s="872">
        <v>3.5</v>
      </c>
      <c r="J42" s="871">
        <v>4</v>
      </c>
      <c r="K42" s="873">
        <v>4.2</v>
      </c>
      <c r="L42" s="874" t="s">
        <v>712</v>
      </c>
      <c r="M42" s="866"/>
      <c r="N42" s="670"/>
      <c r="O42" s="670"/>
      <c r="P42" s="670"/>
      <c r="Q42" s="670"/>
      <c r="R42" s="670"/>
      <c r="S42" s="670"/>
      <c r="T42" s="670"/>
      <c r="U42" s="670"/>
      <c r="V42" s="670"/>
      <c r="W42" s="670"/>
      <c r="X42" s="670"/>
      <c r="Y42" s="670"/>
      <c r="Z42" s="670"/>
      <c r="AA42" s="670"/>
      <c r="AB42" s="670"/>
      <c r="AC42" s="670"/>
      <c r="AD42" s="670"/>
      <c r="AE42" s="670"/>
      <c r="AF42" s="670"/>
      <c r="AG42" s="670"/>
      <c r="AH42" s="670"/>
      <c r="AI42" s="670"/>
      <c r="AJ42" s="670"/>
      <c r="AK42" s="670"/>
      <c r="AL42" s="670"/>
      <c r="AM42" s="670"/>
      <c r="AN42" s="670"/>
      <c r="AO42" s="670"/>
      <c r="AP42" s="670"/>
      <c r="AQ42" s="670"/>
      <c r="AR42" s="670"/>
    </row>
    <row r="43" spans="2:84" s="751" customFormat="1" ht="21">
      <c r="B43" s="670"/>
      <c r="C43" s="812" t="s">
        <v>713</v>
      </c>
      <c r="D43" s="777"/>
      <c r="E43" s="777"/>
      <c r="F43" s="875">
        <v>5</v>
      </c>
      <c r="G43" s="721"/>
      <c r="H43" s="722"/>
      <c r="I43" s="784"/>
      <c r="J43" s="722"/>
      <c r="K43" s="723"/>
      <c r="L43" s="724"/>
      <c r="N43" s="670"/>
      <c r="O43" s="670"/>
      <c r="P43" s="670"/>
      <c r="Q43" s="670"/>
      <c r="R43" s="670"/>
      <c r="S43" s="670"/>
      <c r="T43" s="670"/>
      <c r="U43" s="670"/>
      <c r="V43" s="670"/>
      <c r="W43" s="670"/>
      <c r="X43" s="670"/>
      <c r="Y43" s="670"/>
      <c r="Z43" s="670"/>
      <c r="AA43" s="670"/>
      <c r="AB43" s="670"/>
      <c r="AC43" s="670"/>
      <c r="AD43" s="670"/>
      <c r="AE43" s="670"/>
      <c r="AF43" s="670"/>
      <c r="AG43" s="670"/>
      <c r="AH43" s="670"/>
      <c r="AI43" s="670"/>
      <c r="AJ43" s="670"/>
      <c r="AK43" s="670"/>
      <c r="AL43" s="670"/>
      <c r="AM43" s="670"/>
      <c r="AN43" s="670"/>
      <c r="AO43" s="670"/>
      <c r="AP43" s="670"/>
      <c r="AQ43" s="670"/>
      <c r="AR43" s="670"/>
    </row>
    <row r="44" spans="2:84" s="751" customFormat="1" ht="42">
      <c r="B44" s="670"/>
      <c r="C44" s="876" t="s">
        <v>714</v>
      </c>
      <c r="D44" s="777"/>
      <c r="E44" s="777" t="s">
        <v>560</v>
      </c>
      <c r="F44" s="877">
        <v>2.5</v>
      </c>
      <c r="G44" s="721">
        <v>45</v>
      </c>
      <c r="H44" s="722">
        <v>47</v>
      </c>
      <c r="I44" s="784">
        <v>49</v>
      </c>
      <c r="J44" s="722">
        <v>51</v>
      </c>
      <c r="K44" s="723">
        <v>53</v>
      </c>
      <c r="L44" s="878" t="s">
        <v>715</v>
      </c>
      <c r="M44" s="750">
        <v>4</v>
      </c>
      <c r="N44" s="670"/>
      <c r="O44" s="670"/>
      <c r="P44" s="670"/>
      <c r="Q44" s="670"/>
      <c r="R44" s="670"/>
      <c r="S44" s="670"/>
      <c r="T44" s="670"/>
      <c r="U44" s="670"/>
      <c r="V44" s="670"/>
      <c r="W44" s="670"/>
      <c r="X44" s="670"/>
      <c r="Y44" s="670"/>
      <c r="Z44" s="670"/>
      <c r="AA44" s="670"/>
      <c r="AB44" s="670"/>
      <c r="AC44" s="670"/>
      <c r="AD44" s="670"/>
      <c r="AE44" s="670"/>
      <c r="AF44" s="670"/>
      <c r="AG44" s="670"/>
      <c r="AH44" s="670"/>
      <c r="AI44" s="670"/>
      <c r="AJ44" s="670"/>
      <c r="AK44" s="670"/>
      <c r="AL44" s="670"/>
      <c r="AM44" s="670"/>
      <c r="AN44" s="670"/>
      <c r="AO44" s="670"/>
      <c r="AP44" s="670"/>
      <c r="AQ44" s="670"/>
      <c r="AR44" s="670"/>
    </row>
    <row r="45" spans="2:84" s="751" customFormat="1" ht="63">
      <c r="B45" s="670"/>
      <c r="C45" s="879" t="s">
        <v>716</v>
      </c>
      <c r="D45" s="847"/>
      <c r="E45" s="847" t="s">
        <v>560</v>
      </c>
      <c r="F45" s="880">
        <v>2.5</v>
      </c>
      <c r="G45" s="881">
        <v>45</v>
      </c>
      <c r="H45" s="882">
        <v>47</v>
      </c>
      <c r="I45" s="883">
        <v>49</v>
      </c>
      <c r="J45" s="882">
        <v>51</v>
      </c>
      <c r="K45" s="884">
        <v>53</v>
      </c>
      <c r="L45" s="885" t="s">
        <v>715</v>
      </c>
      <c r="M45" s="866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0"/>
      <c r="Y45" s="670"/>
      <c r="Z45" s="670"/>
      <c r="AA45" s="670"/>
      <c r="AB45" s="670"/>
      <c r="AC45" s="670"/>
      <c r="AD45" s="670"/>
      <c r="AE45" s="670"/>
      <c r="AF45" s="670"/>
      <c r="AG45" s="670"/>
      <c r="AH45" s="670"/>
      <c r="AI45" s="670"/>
      <c r="AJ45" s="670"/>
      <c r="AK45" s="670"/>
      <c r="AL45" s="670"/>
      <c r="AM45" s="670"/>
      <c r="AN45" s="670"/>
      <c r="AO45" s="670"/>
      <c r="AP45" s="670"/>
      <c r="AQ45" s="670"/>
      <c r="AR45" s="670"/>
    </row>
    <row r="46" spans="2:84" s="845" customFormat="1" ht="27" customHeight="1">
      <c r="B46" s="676"/>
      <c r="C46" s="717" t="s">
        <v>717</v>
      </c>
      <c r="D46" s="718"/>
      <c r="E46" s="718"/>
      <c r="F46" s="864">
        <v>5</v>
      </c>
      <c r="G46" s="886"/>
      <c r="H46" s="887"/>
      <c r="I46" s="888"/>
      <c r="J46" s="887"/>
      <c r="K46" s="889"/>
      <c r="L46" s="743"/>
      <c r="M46" s="750"/>
      <c r="N46" s="676"/>
      <c r="O46" s="676"/>
      <c r="P46" s="676"/>
      <c r="Q46" s="676"/>
      <c r="R46" s="676"/>
      <c r="S46" s="676"/>
      <c r="T46" s="676"/>
      <c r="U46" s="676"/>
      <c r="V46" s="676"/>
      <c r="W46" s="676"/>
      <c r="X46" s="676"/>
      <c r="Y46" s="676"/>
      <c r="Z46" s="676"/>
      <c r="AA46" s="676"/>
      <c r="AB46" s="676"/>
      <c r="AC46" s="676"/>
      <c r="AD46" s="676"/>
      <c r="AE46" s="676"/>
      <c r="AF46" s="676"/>
      <c r="AG46" s="676"/>
      <c r="AH46" s="676"/>
      <c r="AI46" s="676"/>
      <c r="AJ46" s="676"/>
      <c r="AK46" s="676"/>
      <c r="AL46" s="676"/>
      <c r="AM46" s="676"/>
      <c r="AN46" s="676"/>
      <c r="AO46" s="676"/>
      <c r="AP46" s="676"/>
      <c r="AQ46" s="676"/>
      <c r="AR46" s="676"/>
    </row>
    <row r="47" spans="2:84" s="751" customFormat="1" ht="27" customHeight="1" thickBot="1">
      <c r="B47" s="670"/>
      <c r="C47" s="890" t="s">
        <v>718</v>
      </c>
      <c r="D47" s="891"/>
      <c r="E47" s="891" t="s">
        <v>557</v>
      </c>
      <c r="F47" s="892">
        <v>5</v>
      </c>
      <c r="G47" s="893" t="s">
        <v>719</v>
      </c>
      <c r="H47" s="894">
        <v>60</v>
      </c>
      <c r="I47" s="895">
        <v>70</v>
      </c>
      <c r="J47" s="894">
        <v>80</v>
      </c>
      <c r="K47" s="896">
        <v>90</v>
      </c>
      <c r="L47" s="897" t="s">
        <v>558</v>
      </c>
      <c r="M47" s="835"/>
      <c r="N47" s="670"/>
      <c r="O47" s="670"/>
      <c r="P47" s="670"/>
      <c r="Q47" s="670"/>
      <c r="R47" s="670"/>
      <c r="S47" s="670"/>
      <c r="T47" s="670"/>
      <c r="U47" s="670"/>
      <c r="V47" s="670"/>
      <c r="W47" s="670"/>
      <c r="X47" s="670"/>
      <c r="Y47" s="670"/>
      <c r="Z47" s="670"/>
      <c r="AA47" s="670"/>
      <c r="AB47" s="670"/>
      <c r="AC47" s="670"/>
      <c r="AD47" s="670"/>
      <c r="AE47" s="670"/>
      <c r="AF47" s="670"/>
      <c r="AG47" s="670"/>
      <c r="AH47" s="670"/>
      <c r="AI47" s="670"/>
      <c r="AJ47" s="670"/>
      <c r="AK47" s="670"/>
      <c r="AL47" s="670"/>
      <c r="AM47" s="670"/>
      <c r="AN47" s="670"/>
      <c r="AO47" s="670"/>
      <c r="AP47" s="670"/>
      <c r="AQ47" s="670"/>
      <c r="AR47" s="670"/>
    </row>
    <row r="48" spans="2:84" ht="24" thickBot="1">
      <c r="C48" s="898" t="s">
        <v>571</v>
      </c>
      <c r="D48" s="899"/>
      <c r="E48" s="900"/>
      <c r="F48" s="901">
        <v>100</v>
      </c>
      <c r="G48" s="902"/>
      <c r="H48" s="903"/>
      <c r="I48" s="903"/>
      <c r="J48" s="903"/>
      <c r="K48" s="903"/>
      <c r="L48" s="903"/>
      <c r="M48" s="750"/>
      <c r="N48" s="679"/>
      <c r="O48" s="679"/>
      <c r="P48" s="679"/>
      <c r="Q48" s="679"/>
      <c r="R48" s="679"/>
      <c r="S48" s="679"/>
      <c r="T48" s="679"/>
      <c r="U48" s="679"/>
      <c r="V48" s="679"/>
      <c r="W48" s="679"/>
      <c r="X48" s="679"/>
      <c r="Y48" s="679"/>
      <c r="Z48" s="679"/>
      <c r="AA48" s="679"/>
      <c r="AB48" s="679"/>
      <c r="AC48" s="679"/>
      <c r="AD48" s="679"/>
      <c r="AE48" s="679"/>
      <c r="AF48" s="679"/>
      <c r="AG48" s="679"/>
      <c r="AH48" s="679"/>
      <c r="AI48" s="679"/>
      <c r="AJ48" s="679"/>
      <c r="AK48" s="679"/>
      <c r="AL48" s="679"/>
      <c r="AM48" s="679"/>
      <c r="AN48" s="679"/>
      <c r="AO48" s="679"/>
      <c r="AP48" s="679"/>
      <c r="AQ48" s="679"/>
      <c r="AR48" s="679"/>
      <c r="AS48" s="674"/>
      <c r="AT48" s="674"/>
      <c r="AU48" s="674"/>
      <c r="AV48" s="674"/>
      <c r="AW48" s="674"/>
      <c r="AX48" s="674"/>
      <c r="AY48" s="674"/>
      <c r="AZ48" s="674"/>
      <c r="BA48" s="674"/>
      <c r="BB48" s="674"/>
      <c r="BC48" s="674"/>
      <c r="BD48" s="674"/>
      <c r="BE48" s="674"/>
      <c r="BF48" s="674"/>
      <c r="BG48" s="674"/>
      <c r="BH48" s="674"/>
      <c r="BI48" s="674"/>
      <c r="BJ48" s="674"/>
      <c r="BK48" s="674"/>
      <c r="BL48" s="674"/>
      <c r="BM48" s="674"/>
      <c r="BN48" s="674"/>
      <c r="BO48" s="674"/>
      <c r="BP48" s="674"/>
      <c r="BQ48" s="674"/>
      <c r="BR48" s="674"/>
      <c r="BS48" s="674"/>
      <c r="BT48" s="674"/>
      <c r="BU48" s="674"/>
      <c r="BV48" s="674"/>
      <c r="BW48" s="674"/>
      <c r="BX48" s="674"/>
      <c r="BY48" s="674"/>
      <c r="BZ48" s="674"/>
      <c r="CA48" s="674"/>
      <c r="CB48" s="674"/>
      <c r="CC48" s="674"/>
      <c r="CD48" s="674"/>
      <c r="CE48" s="674"/>
      <c r="CF48" s="674"/>
    </row>
    <row r="49" spans="1:84">
      <c r="B49" s="670"/>
      <c r="E49" s="904"/>
      <c r="F49" s="678"/>
      <c r="G49" s="677"/>
      <c r="H49" s="677"/>
      <c r="I49" s="677"/>
      <c r="J49" s="677"/>
      <c r="K49" s="677"/>
      <c r="L49" s="677"/>
      <c r="W49" s="904"/>
      <c r="X49" s="904"/>
    </row>
    <row r="50" spans="1:84" hidden="1">
      <c r="B50" s="670"/>
      <c r="C50" s="905"/>
      <c r="E50" s="904"/>
      <c r="F50" s="678"/>
      <c r="G50" s="677"/>
      <c r="H50" s="677"/>
      <c r="I50" s="677"/>
      <c r="J50" s="677"/>
      <c r="K50" s="677"/>
      <c r="L50" s="677"/>
      <c r="W50" s="904"/>
      <c r="X50" s="904"/>
    </row>
    <row r="51" spans="1:84" hidden="1">
      <c r="B51" s="670"/>
      <c r="E51" s="904"/>
      <c r="F51" s="678"/>
      <c r="G51" s="677"/>
      <c r="H51" s="677"/>
      <c r="I51" s="677"/>
      <c r="J51" s="677"/>
      <c r="K51" s="677"/>
      <c r="L51" s="677"/>
      <c r="W51" s="904"/>
      <c r="X51" s="904"/>
    </row>
    <row r="52" spans="1:84" hidden="1">
      <c r="B52" s="670"/>
      <c r="E52" s="904"/>
      <c r="F52" s="678"/>
      <c r="G52" s="677"/>
      <c r="H52" s="677"/>
      <c r="I52" s="677"/>
      <c r="J52" s="677"/>
      <c r="K52" s="677"/>
      <c r="L52" s="677"/>
      <c r="W52" s="904"/>
      <c r="X52" s="904"/>
    </row>
    <row r="53" spans="1:84" hidden="1">
      <c r="B53" s="670"/>
      <c r="E53" s="904"/>
      <c r="F53" s="678"/>
      <c r="G53" s="677"/>
      <c r="H53" s="677"/>
      <c r="I53" s="677"/>
      <c r="J53" s="677"/>
      <c r="K53" s="677"/>
      <c r="L53" s="677"/>
      <c r="W53" s="904"/>
      <c r="X53" s="904"/>
    </row>
    <row r="54" spans="1:84" hidden="1">
      <c r="B54" s="670"/>
      <c r="E54" s="904"/>
      <c r="F54" s="678"/>
      <c r="G54" s="677"/>
      <c r="H54" s="677"/>
      <c r="I54" s="677"/>
      <c r="J54" s="677"/>
      <c r="K54" s="677"/>
      <c r="L54" s="677"/>
      <c r="W54" s="904"/>
      <c r="X54" s="904"/>
    </row>
    <row r="55" spans="1:84" hidden="1">
      <c r="B55" s="670"/>
      <c r="E55" s="904"/>
      <c r="F55" s="678"/>
      <c r="G55" s="677"/>
      <c r="H55" s="677"/>
      <c r="I55" s="677"/>
      <c r="J55" s="677"/>
      <c r="K55" s="677"/>
      <c r="L55" s="677"/>
      <c r="W55" s="904"/>
      <c r="X55" s="904"/>
    </row>
    <row r="56" spans="1:84" s="908" customFormat="1">
      <c r="A56" s="674"/>
      <c r="B56" s="679"/>
      <c r="C56" s="906" t="s">
        <v>720</v>
      </c>
      <c r="D56" s="670"/>
      <c r="E56" s="672"/>
      <c r="F56" s="907"/>
      <c r="G56" s="677"/>
      <c r="H56" s="677"/>
      <c r="I56" s="677"/>
      <c r="J56" s="677"/>
      <c r="M56" s="671"/>
      <c r="N56" s="672"/>
      <c r="O56" s="672"/>
      <c r="P56" s="672"/>
      <c r="Q56" s="672"/>
      <c r="R56" s="672"/>
      <c r="S56" s="672"/>
      <c r="T56" s="672"/>
      <c r="U56" s="672"/>
      <c r="V56" s="672"/>
      <c r="W56" s="672"/>
      <c r="X56" s="672"/>
      <c r="Y56" s="672"/>
      <c r="Z56" s="672"/>
      <c r="AA56" s="672"/>
      <c r="AB56" s="672"/>
      <c r="AC56" s="672"/>
      <c r="AD56" s="672"/>
      <c r="AE56" s="672"/>
      <c r="AF56" s="672"/>
      <c r="AG56" s="672"/>
      <c r="AH56" s="672"/>
      <c r="AI56" s="672"/>
      <c r="AJ56" s="672"/>
      <c r="AK56" s="672"/>
      <c r="AL56" s="672"/>
      <c r="AM56" s="672"/>
      <c r="AN56" s="672"/>
      <c r="AO56" s="672"/>
      <c r="AP56" s="672"/>
      <c r="AQ56" s="672"/>
      <c r="AR56" s="672"/>
      <c r="AS56" s="673"/>
      <c r="AT56" s="673"/>
      <c r="AU56" s="673"/>
      <c r="AV56" s="673"/>
      <c r="AW56" s="673"/>
      <c r="AX56" s="673"/>
      <c r="AY56" s="673"/>
      <c r="AZ56" s="673"/>
      <c r="BA56" s="673"/>
      <c r="BB56" s="673"/>
      <c r="BC56" s="673"/>
      <c r="BD56" s="673"/>
      <c r="BE56" s="673"/>
      <c r="BF56" s="673"/>
      <c r="BG56" s="673"/>
      <c r="BH56" s="673"/>
      <c r="BI56" s="673"/>
      <c r="BJ56" s="673"/>
      <c r="BK56" s="673"/>
      <c r="BL56" s="673"/>
      <c r="BM56" s="673"/>
      <c r="BN56" s="673"/>
      <c r="BO56" s="673"/>
      <c r="BP56" s="673"/>
      <c r="BQ56" s="673"/>
      <c r="BR56" s="673"/>
      <c r="BS56" s="673"/>
      <c r="BT56" s="673"/>
      <c r="BU56" s="673"/>
      <c r="BV56" s="673"/>
      <c r="BW56" s="673"/>
      <c r="BX56" s="673"/>
      <c r="BY56" s="673"/>
      <c r="BZ56" s="673"/>
      <c r="CA56" s="673"/>
      <c r="CB56" s="673"/>
      <c r="CC56" s="673"/>
      <c r="CD56" s="673"/>
      <c r="CE56" s="673"/>
      <c r="CF56" s="673"/>
    </row>
    <row r="57" spans="1:84" s="908" customFormat="1">
      <c r="A57" s="674"/>
      <c r="B57" s="679"/>
      <c r="C57" s="751" t="s">
        <v>721</v>
      </c>
      <c r="D57" s="670"/>
      <c r="E57" s="672"/>
      <c r="F57" s="907"/>
      <c r="G57" s="677"/>
      <c r="H57" s="677"/>
      <c r="I57" s="677"/>
      <c r="J57" s="677"/>
      <c r="M57" s="671"/>
      <c r="N57" s="672"/>
      <c r="O57" s="672"/>
      <c r="P57" s="672"/>
      <c r="Q57" s="672"/>
      <c r="R57" s="672"/>
      <c r="S57" s="672"/>
      <c r="T57" s="672"/>
      <c r="U57" s="672"/>
      <c r="V57" s="672"/>
      <c r="W57" s="672"/>
      <c r="X57" s="672"/>
      <c r="Y57" s="672"/>
      <c r="Z57" s="672"/>
      <c r="AA57" s="672"/>
      <c r="AB57" s="672"/>
      <c r="AC57" s="672"/>
      <c r="AD57" s="672"/>
      <c r="AE57" s="672"/>
      <c r="AF57" s="672"/>
      <c r="AG57" s="672"/>
      <c r="AH57" s="672"/>
      <c r="AI57" s="672"/>
      <c r="AJ57" s="672"/>
      <c r="AK57" s="672"/>
      <c r="AL57" s="672"/>
      <c r="AM57" s="672"/>
      <c r="AN57" s="672"/>
      <c r="AO57" s="672"/>
      <c r="AP57" s="672"/>
      <c r="AQ57" s="672"/>
      <c r="AR57" s="672"/>
      <c r="AS57" s="673"/>
      <c r="AT57" s="673"/>
      <c r="AU57" s="673"/>
      <c r="AV57" s="673"/>
      <c r="AW57" s="673"/>
      <c r="AX57" s="673"/>
      <c r="AY57" s="673"/>
      <c r="AZ57" s="673"/>
      <c r="BA57" s="673"/>
      <c r="BB57" s="673"/>
      <c r="BC57" s="673"/>
      <c r="BD57" s="673"/>
      <c r="BE57" s="673"/>
      <c r="BF57" s="673"/>
      <c r="BG57" s="673"/>
      <c r="BH57" s="673"/>
      <c r="BI57" s="673"/>
      <c r="BJ57" s="673"/>
      <c r="BK57" s="673"/>
      <c r="BL57" s="673"/>
      <c r="BM57" s="673"/>
      <c r="BN57" s="673"/>
      <c r="BO57" s="673"/>
      <c r="BP57" s="673"/>
      <c r="BQ57" s="673"/>
      <c r="BR57" s="673"/>
      <c r="BS57" s="673"/>
      <c r="BT57" s="673"/>
      <c r="BU57" s="673"/>
      <c r="BV57" s="673"/>
      <c r="BW57" s="673"/>
      <c r="BX57" s="673"/>
      <c r="BY57" s="673"/>
      <c r="BZ57" s="673"/>
      <c r="CA57" s="673"/>
      <c r="CB57" s="673"/>
      <c r="CC57" s="673"/>
      <c r="CD57" s="673"/>
      <c r="CE57" s="673"/>
      <c r="CF57" s="673"/>
    </row>
    <row r="58" spans="1:84" s="908" customFormat="1">
      <c r="A58" s="674"/>
      <c r="B58" s="679"/>
      <c r="C58" s="751" t="s">
        <v>722</v>
      </c>
      <c r="D58" s="670"/>
      <c r="E58" s="672"/>
      <c r="F58" s="907"/>
      <c r="G58" s="677"/>
      <c r="H58" s="677"/>
      <c r="I58" s="677"/>
      <c r="J58" s="677"/>
      <c r="M58" s="671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72"/>
      <c r="AG58" s="672"/>
      <c r="AH58" s="672"/>
      <c r="AI58" s="672"/>
      <c r="AJ58" s="672"/>
      <c r="AK58" s="672"/>
      <c r="AL58" s="672"/>
      <c r="AM58" s="672"/>
      <c r="AN58" s="672"/>
      <c r="AO58" s="672"/>
      <c r="AP58" s="672"/>
      <c r="AQ58" s="672"/>
      <c r="AR58" s="672"/>
      <c r="AS58" s="673"/>
      <c r="AT58" s="673"/>
      <c r="AU58" s="673"/>
      <c r="AV58" s="673"/>
      <c r="AW58" s="673"/>
      <c r="AX58" s="673"/>
      <c r="AY58" s="673"/>
      <c r="AZ58" s="673"/>
      <c r="BA58" s="673"/>
      <c r="BB58" s="673"/>
      <c r="BC58" s="673"/>
      <c r="BD58" s="673"/>
      <c r="BE58" s="673"/>
      <c r="BF58" s="673"/>
      <c r="BG58" s="673"/>
      <c r="BH58" s="673"/>
      <c r="BI58" s="673"/>
      <c r="BJ58" s="673"/>
      <c r="BK58" s="673"/>
      <c r="BL58" s="673"/>
      <c r="BM58" s="673"/>
      <c r="BN58" s="673"/>
      <c r="BO58" s="673"/>
      <c r="BP58" s="673"/>
      <c r="BQ58" s="673"/>
      <c r="BR58" s="673"/>
      <c r="BS58" s="673"/>
      <c r="BT58" s="673"/>
      <c r="BU58" s="673"/>
      <c r="BV58" s="673"/>
      <c r="BW58" s="673"/>
      <c r="BX58" s="673"/>
      <c r="BY58" s="673"/>
      <c r="BZ58" s="673"/>
      <c r="CA58" s="673"/>
      <c r="CB58" s="673"/>
      <c r="CC58" s="673"/>
      <c r="CD58" s="673"/>
      <c r="CE58" s="673"/>
      <c r="CF58" s="673"/>
    </row>
    <row r="59" spans="1:84" s="908" customFormat="1">
      <c r="A59" s="674"/>
      <c r="B59" s="679"/>
      <c r="C59" s="909" t="s">
        <v>723</v>
      </c>
      <c r="D59" s="670"/>
      <c r="E59" s="672"/>
      <c r="F59" s="907"/>
      <c r="G59" s="677"/>
      <c r="H59" s="677"/>
      <c r="I59" s="677"/>
      <c r="J59" s="677"/>
      <c r="M59" s="671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72"/>
      <c r="AI59" s="672"/>
      <c r="AJ59" s="672"/>
      <c r="AK59" s="672"/>
      <c r="AL59" s="672"/>
      <c r="AM59" s="672"/>
      <c r="AN59" s="672"/>
      <c r="AO59" s="672"/>
      <c r="AP59" s="672"/>
      <c r="AQ59" s="672"/>
      <c r="AR59" s="672"/>
      <c r="AS59" s="673"/>
      <c r="AT59" s="673"/>
      <c r="AU59" s="673"/>
      <c r="AV59" s="673"/>
      <c r="AW59" s="673"/>
      <c r="AX59" s="673"/>
      <c r="AY59" s="673"/>
      <c r="AZ59" s="673"/>
      <c r="BA59" s="673"/>
      <c r="BB59" s="673"/>
      <c r="BC59" s="673"/>
      <c r="BD59" s="673"/>
      <c r="BE59" s="673"/>
      <c r="BF59" s="673"/>
      <c r="BG59" s="673"/>
      <c r="BH59" s="673"/>
      <c r="BI59" s="673"/>
      <c r="BJ59" s="673"/>
      <c r="BK59" s="673"/>
      <c r="BL59" s="673"/>
      <c r="BM59" s="673"/>
      <c r="BN59" s="673"/>
      <c r="BO59" s="673"/>
      <c r="BP59" s="673"/>
      <c r="BQ59" s="673"/>
      <c r="BR59" s="673"/>
      <c r="BS59" s="673"/>
      <c r="BT59" s="673"/>
      <c r="BU59" s="673"/>
      <c r="BV59" s="673"/>
      <c r="BW59" s="673"/>
      <c r="BX59" s="673"/>
      <c r="BY59" s="673"/>
      <c r="BZ59" s="673"/>
      <c r="CA59" s="673"/>
      <c r="CB59" s="673"/>
      <c r="CC59" s="673"/>
      <c r="CD59" s="673"/>
      <c r="CE59" s="673"/>
      <c r="CF59" s="673"/>
    </row>
    <row r="60" spans="1:84" s="908" customFormat="1">
      <c r="A60" s="674"/>
      <c r="B60" s="679"/>
      <c r="C60" s="910" t="s">
        <v>724</v>
      </c>
      <c r="D60" s="670"/>
      <c r="E60" s="672"/>
      <c r="F60" s="907"/>
      <c r="G60" s="677"/>
      <c r="H60" s="677"/>
      <c r="I60" s="677"/>
      <c r="J60" s="677"/>
      <c r="M60" s="671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672"/>
      <c r="Y60" s="672"/>
      <c r="Z60" s="672"/>
      <c r="AA60" s="672"/>
      <c r="AB60" s="672"/>
      <c r="AC60" s="672"/>
      <c r="AD60" s="672"/>
      <c r="AE60" s="672"/>
      <c r="AF60" s="672"/>
      <c r="AG60" s="672"/>
      <c r="AH60" s="672"/>
      <c r="AI60" s="672"/>
      <c r="AJ60" s="672"/>
      <c r="AK60" s="672"/>
      <c r="AL60" s="672"/>
      <c r="AM60" s="672"/>
      <c r="AN60" s="672"/>
      <c r="AO60" s="672"/>
      <c r="AP60" s="672"/>
      <c r="AQ60" s="672"/>
      <c r="AR60" s="672"/>
      <c r="AS60" s="673"/>
      <c r="AT60" s="673"/>
      <c r="AU60" s="673"/>
      <c r="AV60" s="673"/>
      <c r="AW60" s="673"/>
      <c r="AX60" s="673"/>
      <c r="AY60" s="673"/>
      <c r="AZ60" s="673"/>
      <c r="BA60" s="673"/>
      <c r="BB60" s="673"/>
      <c r="BC60" s="673"/>
      <c r="BD60" s="673"/>
      <c r="BE60" s="673"/>
      <c r="BF60" s="673"/>
      <c r="BG60" s="673"/>
      <c r="BH60" s="673"/>
      <c r="BI60" s="673"/>
      <c r="BJ60" s="673"/>
      <c r="BK60" s="673"/>
      <c r="BL60" s="673"/>
      <c r="BM60" s="673"/>
      <c r="BN60" s="673"/>
      <c r="BO60" s="673"/>
      <c r="BP60" s="673"/>
      <c r="BQ60" s="673"/>
      <c r="BR60" s="673"/>
      <c r="BS60" s="673"/>
      <c r="BT60" s="673"/>
      <c r="BU60" s="673"/>
      <c r="BV60" s="673"/>
      <c r="BW60" s="673"/>
      <c r="BX60" s="673"/>
      <c r="BY60" s="673"/>
      <c r="BZ60" s="673"/>
      <c r="CA60" s="673"/>
      <c r="CB60" s="673"/>
      <c r="CC60" s="673"/>
      <c r="CD60" s="673"/>
      <c r="CE60" s="673"/>
      <c r="CF60" s="673"/>
    </row>
    <row r="61" spans="1:84" s="908" customFormat="1">
      <c r="A61" s="674"/>
      <c r="B61" s="679"/>
      <c r="C61" s="911" t="s">
        <v>725</v>
      </c>
      <c r="D61" s="670"/>
      <c r="E61" s="672"/>
      <c r="F61" s="907"/>
      <c r="G61" s="677"/>
      <c r="H61" s="677"/>
      <c r="I61" s="677"/>
      <c r="J61" s="677"/>
      <c r="M61" s="671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672"/>
      <c r="Y61" s="672"/>
      <c r="Z61" s="672"/>
      <c r="AA61" s="672"/>
      <c r="AB61" s="672"/>
      <c r="AC61" s="672"/>
      <c r="AD61" s="672"/>
      <c r="AE61" s="672"/>
      <c r="AF61" s="672"/>
      <c r="AG61" s="672"/>
      <c r="AH61" s="672"/>
      <c r="AI61" s="672"/>
      <c r="AJ61" s="672"/>
      <c r="AK61" s="672"/>
      <c r="AL61" s="672"/>
      <c r="AM61" s="672"/>
      <c r="AN61" s="672"/>
      <c r="AO61" s="672"/>
      <c r="AP61" s="672"/>
      <c r="AQ61" s="672"/>
      <c r="AR61" s="672"/>
      <c r="AS61" s="673"/>
      <c r="AT61" s="673"/>
      <c r="AU61" s="673"/>
      <c r="AV61" s="673"/>
      <c r="AW61" s="673"/>
      <c r="AX61" s="673"/>
      <c r="AY61" s="673"/>
      <c r="AZ61" s="673"/>
      <c r="BA61" s="673"/>
      <c r="BB61" s="673"/>
      <c r="BC61" s="673"/>
      <c r="BD61" s="673"/>
      <c r="BE61" s="673"/>
      <c r="BF61" s="673"/>
      <c r="BG61" s="673"/>
      <c r="BH61" s="673"/>
      <c r="BI61" s="673"/>
      <c r="BJ61" s="673"/>
      <c r="BK61" s="673"/>
      <c r="BL61" s="673"/>
      <c r="BM61" s="673"/>
      <c r="BN61" s="673"/>
      <c r="BO61" s="673"/>
      <c r="BP61" s="673"/>
      <c r="BQ61" s="673"/>
      <c r="BR61" s="673"/>
      <c r="BS61" s="673"/>
      <c r="BT61" s="673"/>
      <c r="BU61" s="673"/>
      <c r="BV61" s="673"/>
      <c r="BW61" s="673"/>
      <c r="BX61" s="673"/>
      <c r="BY61" s="673"/>
      <c r="BZ61" s="673"/>
      <c r="CA61" s="673"/>
      <c r="CB61" s="673"/>
      <c r="CC61" s="673"/>
      <c r="CD61" s="673"/>
      <c r="CE61" s="673"/>
      <c r="CF61" s="673"/>
    </row>
    <row r="62" spans="1:84" s="908" customFormat="1">
      <c r="A62" s="674"/>
      <c r="B62" s="679"/>
      <c r="C62" s="751" t="s">
        <v>726</v>
      </c>
      <c r="D62" s="670"/>
      <c r="E62" s="672"/>
      <c r="F62" s="907"/>
      <c r="G62" s="677"/>
      <c r="I62" s="677"/>
      <c r="J62" s="677"/>
      <c r="M62" s="671"/>
      <c r="N62" s="672"/>
      <c r="O62" s="672"/>
      <c r="P62" s="672"/>
      <c r="Q62" s="672"/>
      <c r="R62" s="672"/>
      <c r="S62" s="672"/>
      <c r="T62" s="672"/>
      <c r="U62" s="672"/>
      <c r="V62" s="672"/>
      <c r="W62" s="672"/>
      <c r="X62" s="672"/>
      <c r="Y62" s="672"/>
      <c r="Z62" s="672"/>
      <c r="AA62" s="672"/>
      <c r="AB62" s="672"/>
      <c r="AC62" s="672"/>
      <c r="AD62" s="672"/>
      <c r="AE62" s="672"/>
      <c r="AF62" s="672"/>
      <c r="AG62" s="672"/>
      <c r="AH62" s="672"/>
      <c r="AI62" s="672"/>
      <c r="AJ62" s="672"/>
      <c r="AK62" s="672"/>
      <c r="AL62" s="672"/>
      <c r="AM62" s="672"/>
      <c r="AN62" s="672"/>
      <c r="AO62" s="672"/>
      <c r="AP62" s="672"/>
      <c r="AQ62" s="672"/>
      <c r="AR62" s="672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673"/>
      <c r="BU62" s="673"/>
      <c r="BV62" s="673"/>
      <c r="BW62" s="673"/>
      <c r="BX62" s="673"/>
      <c r="BY62" s="673"/>
      <c r="BZ62" s="673"/>
      <c r="CA62" s="673"/>
      <c r="CB62" s="673"/>
      <c r="CC62" s="673"/>
      <c r="CD62" s="673"/>
      <c r="CE62" s="673"/>
      <c r="CF62" s="673"/>
    </row>
    <row r="63" spans="1:84" s="908" customFormat="1">
      <c r="A63" s="674"/>
      <c r="B63" s="679"/>
      <c r="C63" s="751"/>
      <c r="D63" s="670"/>
      <c r="E63" s="672"/>
      <c r="F63" s="907"/>
      <c r="G63" s="677"/>
      <c r="I63" s="677"/>
      <c r="J63" s="677"/>
      <c r="M63" s="671"/>
      <c r="N63" s="672"/>
      <c r="O63" s="672"/>
      <c r="P63" s="672"/>
      <c r="Q63" s="672"/>
      <c r="R63" s="672"/>
      <c r="S63" s="672"/>
      <c r="T63" s="672"/>
      <c r="U63" s="672"/>
      <c r="V63" s="672"/>
      <c r="W63" s="672"/>
      <c r="X63" s="672"/>
      <c r="Y63" s="672"/>
      <c r="Z63" s="672"/>
      <c r="AA63" s="672"/>
      <c r="AB63" s="672"/>
      <c r="AC63" s="672"/>
      <c r="AD63" s="672"/>
      <c r="AE63" s="672"/>
      <c r="AF63" s="672"/>
      <c r="AG63" s="672"/>
      <c r="AH63" s="672"/>
      <c r="AI63" s="672"/>
      <c r="AJ63" s="672"/>
      <c r="AK63" s="672"/>
      <c r="AL63" s="672"/>
      <c r="AM63" s="672"/>
      <c r="AN63" s="672"/>
      <c r="AO63" s="672"/>
      <c r="AP63" s="672"/>
      <c r="AQ63" s="672"/>
      <c r="AR63" s="672"/>
      <c r="AS63" s="673"/>
      <c r="AT63" s="673"/>
      <c r="AU63" s="673"/>
      <c r="AV63" s="673"/>
      <c r="AW63" s="673"/>
      <c r="AX63" s="673"/>
      <c r="AY63" s="673"/>
      <c r="AZ63" s="673"/>
      <c r="BA63" s="673"/>
      <c r="BB63" s="673"/>
      <c r="BC63" s="673"/>
      <c r="BD63" s="673"/>
      <c r="BE63" s="673"/>
      <c r="BF63" s="673"/>
      <c r="BG63" s="673"/>
      <c r="BH63" s="673"/>
      <c r="BI63" s="673"/>
      <c r="BJ63" s="673"/>
      <c r="BK63" s="673"/>
      <c r="BL63" s="673"/>
      <c r="BM63" s="673"/>
      <c r="BN63" s="673"/>
      <c r="BO63" s="673"/>
      <c r="BP63" s="673"/>
      <c r="BQ63" s="673"/>
      <c r="BR63" s="673"/>
      <c r="BS63" s="673"/>
      <c r="BT63" s="673"/>
      <c r="BU63" s="673"/>
      <c r="BV63" s="673"/>
      <c r="BW63" s="673"/>
      <c r="BX63" s="673"/>
      <c r="BY63" s="673"/>
      <c r="BZ63" s="673"/>
      <c r="CA63" s="673"/>
      <c r="CB63" s="673"/>
      <c r="CC63" s="673"/>
      <c r="CD63" s="673"/>
      <c r="CE63" s="673"/>
      <c r="CF63" s="673"/>
    </row>
    <row r="64" spans="1:84" s="908" customFormat="1">
      <c r="A64" s="674"/>
      <c r="B64" s="679"/>
      <c r="C64" s="751"/>
      <c r="D64" s="670"/>
      <c r="E64" s="672"/>
      <c r="F64" s="907"/>
      <c r="G64" s="677"/>
      <c r="I64" s="677"/>
      <c r="J64" s="677"/>
      <c r="M64" s="671"/>
      <c r="N64" s="672"/>
      <c r="O64" s="672"/>
      <c r="P64" s="672"/>
      <c r="Q64" s="672"/>
      <c r="R64" s="672"/>
      <c r="S64" s="672"/>
      <c r="T64" s="672"/>
      <c r="U64" s="672"/>
      <c r="V64" s="672"/>
      <c r="W64" s="672"/>
      <c r="X64" s="672"/>
      <c r="Y64" s="672"/>
      <c r="Z64" s="672"/>
      <c r="AA64" s="672"/>
      <c r="AB64" s="672"/>
      <c r="AC64" s="672"/>
      <c r="AD64" s="672"/>
      <c r="AE64" s="672"/>
      <c r="AF64" s="672"/>
      <c r="AG64" s="672"/>
      <c r="AH64" s="672"/>
      <c r="AI64" s="672"/>
      <c r="AJ64" s="672"/>
      <c r="AK64" s="672"/>
      <c r="AL64" s="672"/>
      <c r="AM64" s="672"/>
      <c r="AN64" s="672"/>
      <c r="AO64" s="672"/>
      <c r="AP64" s="672"/>
      <c r="AQ64" s="672"/>
      <c r="AR64" s="672"/>
      <c r="AS64" s="673"/>
      <c r="AT64" s="673"/>
      <c r="AU64" s="673"/>
      <c r="AV64" s="673"/>
      <c r="AW64" s="673"/>
      <c r="AX64" s="673"/>
      <c r="AY64" s="673"/>
      <c r="AZ64" s="673"/>
      <c r="BA64" s="673"/>
      <c r="BB64" s="673"/>
      <c r="BC64" s="673"/>
      <c r="BD64" s="673"/>
      <c r="BE64" s="673"/>
      <c r="BF64" s="673"/>
      <c r="BG64" s="673"/>
      <c r="BH64" s="673"/>
      <c r="BI64" s="673"/>
      <c r="BJ64" s="673"/>
      <c r="BK64" s="673"/>
      <c r="BL64" s="673"/>
      <c r="BM64" s="673"/>
      <c r="BN64" s="673"/>
      <c r="BO64" s="673"/>
      <c r="BP64" s="673"/>
      <c r="BQ64" s="673"/>
      <c r="BR64" s="673"/>
      <c r="BS64" s="673"/>
      <c r="BT64" s="673"/>
      <c r="BU64" s="673"/>
      <c r="BV64" s="673"/>
      <c r="BW64" s="673"/>
      <c r="BX64" s="673"/>
      <c r="BY64" s="673"/>
      <c r="BZ64" s="673"/>
      <c r="CA64" s="673"/>
      <c r="CB64" s="673"/>
      <c r="CC64" s="673"/>
      <c r="CD64" s="673"/>
      <c r="CE64" s="673"/>
      <c r="CF64" s="673"/>
    </row>
    <row r="65" spans="1:84" s="908" customFormat="1">
      <c r="A65" s="674"/>
      <c r="B65" s="679"/>
      <c r="C65" s="751"/>
      <c r="D65" s="670"/>
      <c r="E65" s="672"/>
      <c r="F65" s="907"/>
      <c r="G65" s="677"/>
      <c r="I65" s="677"/>
      <c r="J65" s="677"/>
      <c r="M65" s="671"/>
      <c r="N65" s="672"/>
      <c r="O65" s="672"/>
      <c r="P65" s="672"/>
      <c r="Q65" s="672"/>
      <c r="R65" s="672"/>
      <c r="S65" s="672"/>
      <c r="T65" s="672"/>
      <c r="U65" s="672"/>
      <c r="V65" s="672"/>
      <c r="W65" s="672"/>
      <c r="X65" s="672"/>
      <c r="Y65" s="672"/>
      <c r="Z65" s="672"/>
      <c r="AA65" s="672"/>
      <c r="AB65" s="672"/>
      <c r="AC65" s="672"/>
      <c r="AD65" s="672"/>
      <c r="AE65" s="672"/>
      <c r="AF65" s="672"/>
      <c r="AG65" s="672"/>
      <c r="AH65" s="672"/>
      <c r="AI65" s="672"/>
      <c r="AJ65" s="672"/>
      <c r="AK65" s="672"/>
      <c r="AL65" s="672"/>
      <c r="AM65" s="672"/>
      <c r="AN65" s="672"/>
      <c r="AO65" s="672"/>
      <c r="AP65" s="672"/>
      <c r="AQ65" s="672"/>
      <c r="AR65" s="672"/>
      <c r="AS65" s="673"/>
      <c r="AT65" s="673"/>
      <c r="AU65" s="673"/>
      <c r="AV65" s="673"/>
      <c r="AW65" s="673"/>
      <c r="AX65" s="673"/>
      <c r="AY65" s="673"/>
      <c r="AZ65" s="673"/>
      <c r="BA65" s="673"/>
      <c r="BB65" s="673"/>
      <c r="BC65" s="673"/>
      <c r="BD65" s="673"/>
      <c r="BE65" s="673"/>
      <c r="BF65" s="673"/>
      <c r="BG65" s="673"/>
      <c r="BH65" s="673"/>
      <c r="BI65" s="673"/>
      <c r="BJ65" s="673"/>
      <c r="BK65" s="673"/>
      <c r="BL65" s="673"/>
      <c r="BM65" s="673"/>
      <c r="BN65" s="673"/>
      <c r="BO65" s="673"/>
      <c r="BP65" s="673"/>
      <c r="BQ65" s="673"/>
      <c r="BR65" s="673"/>
      <c r="BS65" s="673"/>
      <c r="BT65" s="673"/>
      <c r="BU65" s="673"/>
      <c r="BV65" s="673"/>
      <c r="BW65" s="673"/>
      <c r="BX65" s="673"/>
      <c r="BY65" s="673"/>
      <c r="BZ65" s="673"/>
      <c r="CA65" s="673"/>
      <c r="CB65" s="673"/>
      <c r="CC65" s="673"/>
      <c r="CD65" s="673"/>
      <c r="CE65" s="673"/>
      <c r="CF65" s="673"/>
    </row>
    <row r="66" spans="1:84" s="908" customFormat="1">
      <c r="A66" s="674"/>
      <c r="B66" s="679"/>
      <c r="C66" s="751"/>
      <c r="D66" s="670"/>
      <c r="E66" s="672"/>
      <c r="F66" s="907"/>
      <c r="G66" s="677"/>
      <c r="I66" s="677"/>
      <c r="M66" s="671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672"/>
      <c r="Y66" s="672"/>
      <c r="Z66" s="672"/>
      <c r="AA66" s="672"/>
      <c r="AB66" s="672"/>
      <c r="AC66" s="672"/>
      <c r="AD66" s="672"/>
      <c r="AE66" s="672"/>
      <c r="AF66" s="672"/>
      <c r="AG66" s="672"/>
      <c r="AH66" s="672"/>
      <c r="AI66" s="672"/>
      <c r="AJ66" s="672"/>
      <c r="AK66" s="672"/>
      <c r="AL66" s="672"/>
      <c r="AM66" s="672"/>
      <c r="AN66" s="672"/>
      <c r="AO66" s="672"/>
      <c r="AP66" s="672"/>
      <c r="AQ66" s="672"/>
      <c r="AR66" s="672"/>
      <c r="AS66" s="673"/>
      <c r="AT66" s="673"/>
      <c r="AU66" s="673"/>
      <c r="AV66" s="673"/>
      <c r="AW66" s="673"/>
      <c r="AX66" s="673"/>
      <c r="AY66" s="673"/>
      <c r="AZ66" s="673"/>
      <c r="BA66" s="673"/>
      <c r="BB66" s="673"/>
      <c r="BC66" s="673"/>
      <c r="BD66" s="673"/>
      <c r="BE66" s="673"/>
      <c r="BF66" s="673"/>
      <c r="BG66" s="673"/>
      <c r="BH66" s="673"/>
      <c r="BI66" s="673"/>
      <c r="BJ66" s="673"/>
      <c r="BK66" s="673"/>
      <c r="BL66" s="673"/>
      <c r="BM66" s="673"/>
      <c r="BN66" s="673"/>
      <c r="BO66" s="673"/>
      <c r="BP66" s="673"/>
      <c r="BQ66" s="673"/>
      <c r="BR66" s="673"/>
      <c r="BS66" s="673"/>
      <c r="BT66" s="673"/>
      <c r="BU66" s="673"/>
      <c r="BV66" s="673"/>
      <c r="BW66" s="673"/>
      <c r="BX66" s="673"/>
      <c r="BY66" s="673"/>
      <c r="BZ66" s="673"/>
      <c r="CA66" s="673"/>
      <c r="CB66" s="673"/>
      <c r="CC66" s="673"/>
      <c r="CD66" s="673"/>
      <c r="CE66" s="673"/>
      <c r="CF66" s="673"/>
    </row>
    <row r="67" spans="1:84" s="908" customFormat="1">
      <c r="A67" s="674"/>
      <c r="B67" s="679"/>
      <c r="C67" s="751"/>
      <c r="D67" s="670"/>
      <c r="E67" s="672"/>
      <c r="F67" s="907"/>
      <c r="G67" s="677"/>
      <c r="I67" s="677"/>
      <c r="M67" s="671"/>
      <c r="N67" s="672"/>
      <c r="O67" s="672"/>
      <c r="P67" s="672"/>
      <c r="Q67" s="672"/>
      <c r="R67" s="672"/>
      <c r="S67" s="672"/>
      <c r="T67" s="672"/>
      <c r="U67" s="672"/>
      <c r="V67" s="672"/>
      <c r="W67" s="672"/>
      <c r="X67" s="672"/>
      <c r="Y67" s="672"/>
      <c r="Z67" s="672"/>
      <c r="AA67" s="672"/>
      <c r="AB67" s="672"/>
      <c r="AC67" s="672"/>
      <c r="AD67" s="672"/>
      <c r="AE67" s="672"/>
      <c r="AF67" s="672"/>
      <c r="AG67" s="672"/>
      <c r="AH67" s="672"/>
      <c r="AI67" s="672"/>
      <c r="AJ67" s="672"/>
      <c r="AK67" s="672"/>
      <c r="AL67" s="672"/>
      <c r="AM67" s="672"/>
      <c r="AN67" s="672"/>
      <c r="AO67" s="672"/>
      <c r="AP67" s="672"/>
      <c r="AQ67" s="672"/>
      <c r="AR67" s="672"/>
      <c r="AS67" s="673"/>
      <c r="AT67" s="673"/>
      <c r="AU67" s="673"/>
      <c r="AV67" s="673"/>
      <c r="AW67" s="673"/>
      <c r="AX67" s="673"/>
      <c r="AY67" s="673"/>
      <c r="AZ67" s="673"/>
      <c r="BA67" s="673"/>
      <c r="BB67" s="673"/>
      <c r="BC67" s="673"/>
      <c r="BD67" s="673"/>
      <c r="BE67" s="673"/>
      <c r="BF67" s="673"/>
      <c r="BG67" s="673"/>
      <c r="BH67" s="673"/>
      <c r="BI67" s="673"/>
      <c r="BJ67" s="673"/>
      <c r="BK67" s="673"/>
      <c r="BL67" s="673"/>
      <c r="BM67" s="673"/>
      <c r="BN67" s="673"/>
      <c r="BO67" s="673"/>
      <c r="BP67" s="673"/>
      <c r="BQ67" s="673"/>
      <c r="BR67" s="673"/>
      <c r="BS67" s="673"/>
      <c r="BT67" s="673"/>
      <c r="BU67" s="673"/>
      <c r="BV67" s="673"/>
      <c r="BW67" s="673"/>
      <c r="BX67" s="673"/>
      <c r="BY67" s="673"/>
      <c r="BZ67" s="673"/>
      <c r="CA67" s="673"/>
      <c r="CB67" s="673"/>
      <c r="CC67" s="673"/>
      <c r="CD67" s="673"/>
      <c r="CE67" s="673"/>
      <c r="CF67" s="673"/>
    </row>
    <row r="68" spans="1:84" s="908" customFormat="1">
      <c r="A68" s="674"/>
      <c r="B68" s="679"/>
      <c r="C68" s="751"/>
      <c r="D68" s="670"/>
      <c r="E68" s="672"/>
      <c r="F68" s="907"/>
      <c r="G68" s="677"/>
      <c r="I68" s="677"/>
      <c r="M68" s="671"/>
      <c r="N68" s="672"/>
      <c r="O68" s="672"/>
      <c r="P68" s="672"/>
      <c r="Q68" s="672"/>
      <c r="R68" s="672"/>
      <c r="S68" s="672"/>
      <c r="T68" s="672"/>
      <c r="U68" s="672"/>
      <c r="V68" s="672"/>
      <c r="W68" s="672"/>
      <c r="X68" s="672"/>
      <c r="Y68" s="672"/>
      <c r="Z68" s="672"/>
      <c r="AA68" s="672"/>
      <c r="AB68" s="672"/>
      <c r="AC68" s="672"/>
      <c r="AD68" s="672"/>
      <c r="AE68" s="672"/>
      <c r="AF68" s="672"/>
      <c r="AG68" s="672"/>
      <c r="AH68" s="672"/>
      <c r="AI68" s="672"/>
      <c r="AJ68" s="672"/>
      <c r="AK68" s="672"/>
      <c r="AL68" s="672"/>
      <c r="AM68" s="672"/>
      <c r="AN68" s="672"/>
      <c r="AO68" s="672"/>
      <c r="AP68" s="672"/>
      <c r="AQ68" s="672"/>
      <c r="AR68" s="672"/>
      <c r="AS68" s="673"/>
      <c r="AT68" s="673"/>
      <c r="AU68" s="673"/>
      <c r="AV68" s="673"/>
      <c r="AW68" s="673"/>
      <c r="AX68" s="673"/>
      <c r="AY68" s="673"/>
      <c r="AZ68" s="673"/>
      <c r="BA68" s="673"/>
      <c r="BB68" s="673"/>
      <c r="BC68" s="673"/>
      <c r="BD68" s="673"/>
      <c r="BE68" s="673"/>
      <c r="BF68" s="673"/>
      <c r="BG68" s="673"/>
      <c r="BH68" s="673"/>
      <c r="BI68" s="673"/>
      <c r="BJ68" s="673"/>
      <c r="BK68" s="673"/>
      <c r="BL68" s="673"/>
      <c r="BM68" s="673"/>
      <c r="BN68" s="673"/>
      <c r="BO68" s="673"/>
      <c r="BP68" s="673"/>
      <c r="BQ68" s="673"/>
      <c r="BR68" s="673"/>
      <c r="BS68" s="673"/>
      <c r="BT68" s="673"/>
      <c r="BU68" s="673"/>
      <c r="BV68" s="673"/>
      <c r="BW68" s="673"/>
      <c r="BX68" s="673"/>
      <c r="BY68" s="673"/>
      <c r="BZ68" s="673"/>
      <c r="CA68" s="673"/>
      <c r="CB68" s="673"/>
      <c r="CC68" s="673"/>
      <c r="CD68" s="673"/>
      <c r="CE68" s="673"/>
      <c r="CF68" s="673"/>
    </row>
    <row r="69" spans="1:84" s="908" customFormat="1">
      <c r="A69" s="674"/>
      <c r="B69" s="679"/>
      <c r="C69" s="751"/>
      <c r="D69" s="670"/>
      <c r="E69" s="672"/>
      <c r="F69" s="907"/>
      <c r="G69" s="677"/>
      <c r="I69" s="677"/>
      <c r="M69" s="671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672"/>
      <c r="Y69" s="672"/>
      <c r="Z69" s="672"/>
      <c r="AA69" s="672"/>
      <c r="AB69" s="672"/>
      <c r="AC69" s="672"/>
      <c r="AD69" s="672"/>
      <c r="AE69" s="672"/>
      <c r="AF69" s="672"/>
      <c r="AG69" s="672"/>
      <c r="AH69" s="672"/>
      <c r="AI69" s="672"/>
      <c r="AJ69" s="672"/>
      <c r="AK69" s="672"/>
      <c r="AL69" s="672"/>
      <c r="AM69" s="672"/>
      <c r="AN69" s="672"/>
      <c r="AO69" s="672"/>
      <c r="AP69" s="672"/>
      <c r="AQ69" s="672"/>
      <c r="AR69" s="672"/>
      <c r="AS69" s="673"/>
      <c r="AT69" s="673"/>
      <c r="AU69" s="673"/>
      <c r="AV69" s="673"/>
      <c r="AW69" s="673"/>
      <c r="AX69" s="673"/>
      <c r="AY69" s="673"/>
      <c r="AZ69" s="673"/>
      <c r="BA69" s="673"/>
      <c r="BB69" s="673"/>
      <c r="BC69" s="673"/>
      <c r="BD69" s="673"/>
      <c r="BE69" s="673"/>
      <c r="BF69" s="673"/>
      <c r="BG69" s="673"/>
      <c r="BH69" s="673"/>
      <c r="BI69" s="673"/>
      <c r="BJ69" s="673"/>
      <c r="BK69" s="673"/>
      <c r="BL69" s="673"/>
      <c r="BM69" s="673"/>
      <c r="BN69" s="673"/>
      <c r="BO69" s="673"/>
      <c r="BP69" s="673"/>
      <c r="BQ69" s="673"/>
      <c r="BR69" s="673"/>
      <c r="BS69" s="673"/>
      <c r="BT69" s="673"/>
      <c r="BU69" s="673"/>
      <c r="BV69" s="673"/>
      <c r="BW69" s="673"/>
      <c r="BX69" s="673"/>
      <c r="BY69" s="673"/>
      <c r="BZ69" s="673"/>
      <c r="CA69" s="673"/>
      <c r="CB69" s="673"/>
      <c r="CC69" s="673"/>
      <c r="CD69" s="673"/>
      <c r="CE69" s="673"/>
      <c r="CF69" s="673"/>
    </row>
    <row r="70" spans="1:84" s="908" customFormat="1">
      <c r="A70" s="674"/>
      <c r="B70" s="679"/>
      <c r="C70" s="751"/>
      <c r="D70" s="670"/>
      <c r="E70" s="672"/>
      <c r="F70" s="907"/>
      <c r="G70" s="677"/>
      <c r="I70" s="677"/>
      <c r="M70" s="671"/>
      <c r="N70" s="672"/>
      <c r="O70" s="672"/>
      <c r="P70" s="672"/>
      <c r="Q70" s="672"/>
      <c r="R70" s="672"/>
      <c r="S70" s="672"/>
      <c r="T70" s="672"/>
      <c r="U70" s="672"/>
      <c r="V70" s="672"/>
      <c r="W70" s="672"/>
      <c r="X70" s="672"/>
      <c r="Y70" s="672"/>
      <c r="Z70" s="672"/>
      <c r="AA70" s="672"/>
      <c r="AB70" s="672"/>
      <c r="AC70" s="672"/>
      <c r="AD70" s="672"/>
      <c r="AE70" s="672"/>
      <c r="AF70" s="672"/>
      <c r="AG70" s="672"/>
      <c r="AH70" s="672"/>
      <c r="AI70" s="672"/>
      <c r="AJ70" s="672"/>
      <c r="AK70" s="672"/>
      <c r="AL70" s="672"/>
      <c r="AM70" s="672"/>
      <c r="AN70" s="672"/>
      <c r="AO70" s="672"/>
      <c r="AP70" s="672"/>
      <c r="AQ70" s="672"/>
      <c r="AR70" s="672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673"/>
      <c r="BU70" s="673"/>
      <c r="BV70" s="673"/>
      <c r="BW70" s="673"/>
      <c r="BX70" s="673"/>
      <c r="BY70" s="673"/>
      <c r="BZ70" s="673"/>
      <c r="CA70" s="673"/>
      <c r="CB70" s="673"/>
      <c r="CC70" s="673"/>
      <c r="CD70" s="673"/>
      <c r="CE70" s="673"/>
      <c r="CF70" s="673"/>
    </row>
    <row r="71" spans="1:84" s="908" customFormat="1">
      <c r="A71" s="674"/>
      <c r="B71" s="679"/>
      <c r="C71" s="751"/>
      <c r="D71" s="670"/>
      <c r="E71" s="672"/>
      <c r="F71" s="907"/>
      <c r="G71" s="677"/>
      <c r="I71" s="677"/>
      <c r="M71" s="671"/>
      <c r="N71" s="672"/>
      <c r="O71" s="672"/>
      <c r="P71" s="672"/>
      <c r="Q71" s="672"/>
      <c r="R71" s="672"/>
      <c r="S71" s="672"/>
      <c r="T71" s="672"/>
      <c r="U71" s="672"/>
      <c r="V71" s="672"/>
      <c r="W71" s="672"/>
      <c r="X71" s="672"/>
      <c r="Y71" s="672"/>
      <c r="Z71" s="672"/>
      <c r="AA71" s="672"/>
      <c r="AB71" s="672"/>
      <c r="AC71" s="672"/>
      <c r="AD71" s="672"/>
      <c r="AE71" s="672"/>
      <c r="AF71" s="672"/>
      <c r="AG71" s="672"/>
      <c r="AH71" s="672"/>
      <c r="AI71" s="672"/>
      <c r="AJ71" s="672"/>
      <c r="AK71" s="672"/>
      <c r="AL71" s="672"/>
      <c r="AM71" s="672"/>
      <c r="AN71" s="672"/>
      <c r="AO71" s="672"/>
      <c r="AP71" s="672"/>
      <c r="AQ71" s="672"/>
      <c r="AR71" s="672"/>
      <c r="AS71" s="673"/>
      <c r="AT71" s="673"/>
      <c r="AU71" s="673"/>
      <c r="AV71" s="673"/>
      <c r="AW71" s="673"/>
      <c r="AX71" s="673"/>
      <c r="AY71" s="673"/>
      <c r="AZ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673"/>
      <c r="BU71" s="673"/>
      <c r="BV71" s="673"/>
      <c r="BW71" s="673"/>
      <c r="BX71" s="673"/>
      <c r="BY71" s="673"/>
      <c r="BZ71" s="673"/>
      <c r="CA71" s="673"/>
      <c r="CB71" s="673"/>
      <c r="CC71" s="673"/>
      <c r="CD71" s="673"/>
      <c r="CE71" s="673"/>
      <c r="CF71" s="673"/>
    </row>
    <row r="72" spans="1:84" s="908" customFormat="1">
      <c r="A72" s="674"/>
      <c r="B72" s="679"/>
      <c r="C72" s="751"/>
      <c r="D72" s="670"/>
      <c r="E72" s="672"/>
      <c r="F72" s="907"/>
      <c r="G72" s="677"/>
      <c r="I72" s="677"/>
      <c r="M72" s="671"/>
      <c r="N72" s="672"/>
      <c r="O72" s="672"/>
      <c r="P72" s="672"/>
      <c r="Q72" s="672"/>
      <c r="R72" s="672"/>
      <c r="S72" s="672"/>
      <c r="T72" s="672"/>
      <c r="U72" s="672"/>
      <c r="V72" s="672"/>
      <c r="W72" s="672"/>
      <c r="X72" s="672"/>
      <c r="Y72" s="672"/>
      <c r="Z72" s="672"/>
      <c r="AA72" s="672"/>
      <c r="AB72" s="672"/>
      <c r="AC72" s="672"/>
      <c r="AD72" s="672"/>
      <c r="AE72" s="672"/>
      <c r="AF72" s="672"/>
      <c r="AG72" s="672"/>
      <c r="AH72" s="672"/>
      <c r="AI72" s="672"/>
      <c r="AJ72" s="672"/>
      <c r="AK72" s="672"/>
      <c r="AL72" s="672"/>
      <c r="AM72" s="672"/>
      <c r="AN72" s="672"/>
      <c r="AO72" s="672"/>
      <c r="AP72" s="672"/>
      <c r="AQ72" s="672"/>
      <c r="AR72" s="672"/>
      <c r="AS72" s="673"/>
      <c r="AT72" s="673"/>
      <c r="AU72" s="673"/>
      <c r="AV72" s="673"/>
      <c r="AW72" s="673"/>
      <c r="AX72" s="673"/>
      <c r="AY72" s="673"/>
      <c r="AZ72" s="673"/>
      <c r="BA72" s="673"/>
      <c r="BB72" s="673"/>
      <c r="BC72" s="673"/>
      <c r="BD72" s="673"/>
      <c r="BE72" s="673"/>
      <c r="BF72" s="673"/>
      <c r="BG72" s="673"/>
      <c r="BH72" s="673"/>
      <c r="BI72" s="673"/>
      <c r="BJ72" s="673"/>
      <c r="BK72" s="673"/>
      <c r="BL72" s="673"/>
      <c r="BM72" s="673"/>
      <c r="BN72" s="673"/>
      <c r="BO72" s="673"/>
      <c r="BP72" s="673"/>
      <c r="BQ72" s="673"/>
      <c r="BR72" s="673"/>
      <c r="BS72" s="673"/>
      <c r="BT72" s="673"/>
      <c r="BU72" s="673"/>
      <c r="BV72" s="673"/>
      <c r="BW72" s="673"/>
      <c r="BX72" s="673"/>
      <c r="BY72" s="673"/>
      <c r="BZ72" s="673"/>
      <c r="CA72" s="673"/>
      <c r="CB72" s="673"/>
      <c r="CC72" s="673"/>
      <c r="CD72" s="673"/>
      <c r="CE72" s="673"/>
      <c r="CF72" s="673"/>
    </row>
    <row r="73" spans="1:84" s="908" customFormat="1">
      <c r="A73" s="674"/>
      <c r="B73" s="679"/>
      <c r="C73" s="751"/>
      <c r="D73" s="670"/>
      <c r="E73" s="672"/>
      <c r="F73" s="907"/>
      <c r="G73" s="677"/>
      <c r="I73" s="677"/>
      <c r="M73" s="671"/>
      <c r="N73" s="672"/>
      <c r="O73" s="672"/>
      <c r="P73" s="672"/>
      <c r="Q73" s="672"/>
      <c r="R73" s="672"/>
      <c r="S73" s="672"/>
      <c r="T73" s="672"/>
      <c r="U73" s="672"/>
      <c r="V73" s="672"/>
      <c r="W73" s="672"/>
      <c r="X73" s="672"/>
      <c r="Y73" s="672"/>
      <c r="Z73" s="672"/>
      <c r="AA73" s="672"/>
      <c r="AB73" s="672"/>
      <c r="AC73" s="672"/>
      <c r="AD73" s="672"/>
      <c r="AE73" s="672"/>
      <c r="AF73" s="672"/>
      <c r="AG73" s="672"/>
      <c r="AH73" s="672"/>
      <c r="AI73" s="672"/>
      <c r="AJ73" s="672"/>
      <c r="AK73" s="672"/>
      <c r="AL73" s="672"/>
      <c r="AM73" s="672"/>
      <c r="AN73" s="672"/>
      <c r="AO73" s="672"/>
      <c r="AP73" s="672"/>
      <c r="AQ73" s="672"/>
      <c r="AR73" s="672"/>
      <c r="AS73" s="673"/>
      <c r="AT73" s="673"/>
      <c r="AU73" s="673"/>
      <c r="AV73" s="673"/>
      <c r="AW73" s="673"/>
      <c r="AX73" s="673"/>
      <c r="AY73" s="673"/>
      <c r="AZ73" s="673"/>
      <c r="BA73" s="673"/>
      <c r="BB73" s="673"/>
      <c r="BC73" s="673"/>
      <c r="BD73" s="673"/>
      <c r="BE73" s="673"/>
      <c r="BF73" s="673"/>
      <c r="BG73" s="673"/>
      <c r="BH73" s="673"/>
      <c r="BI73" s="673"/>
      <c r="BJ73" s="673"/>
      <c r="BK73" s="673"/>
      <c r="BL73" s="673"/>
      <c r="BM73" s="673"/>
      <c r="BN73" s="673"/>
      <c r="BO73" s="673"/>
      <c r="BP73" s="673"/>
      <c r="BQ73" s="673"/>
      <c r="BR73" s="673"/>
      <c r="BS73" s="673"/>
      <c r="BT73" s="673"/>
      <c r="BU73" s="673"/>
      <c r="BV73" s="673"/>
      <c r="BW73" s="673"/>
      <c r="BX73" s="673"/>
      <c r="BY73" s="673"/>
      <c r="BZ73" s="673"/>
      <c r="CA73" s="673"/>
      <c r="CB73" s="673"/>
      <c r="CC73" s="673"/>
      <c r="CD73" s="673"/>
      <c r="CE73" s="673"/>
      <c r="CF73" s="673"/>
    </row>
    <row r="74" spans="1:84" s="908" customFormat="1">
      <c r="A74" s="674"/>
      <c r="B74" s="679"/>
      <c r="C74" s="751"/>
      <c r="D74" s="670"/>
      <c r="E74" s="672"/>
      <c r="F74" s="907"/>
      <c r="G74" s="677"/>
      <c r="I74" s="677"/>
      <c r="M74" s="671"/>
      <c r="N74" s="672"/>
      <c r="O74" s="672"/>
      <c r="P74" s="672"/>
      <c r="Q74" s="672"/>
      <c r="R74" s="672"/>
      <c r="S74" s="672"/>
      <c r="T74" s="672"/>
      <c r="U74" s="672"/>
      <c r="V74" s="672"/>
      <c r="W74" s="672"/>
      <c r="X74" s="672"/>
      <c r="Y74" s="672"/>
      <c r="Z74" s="672"/>
      <c r="AA74" s="672"/>
      <c r="AB74" s="672"/>
      <c r="AC74" s="672"/>
      <c r="AD74" s="672"/>
      <c r="AE74" s="672"/>
      <c r="AF74" s="672"/>
      <c r="AG74" s="672"/>
      <c r="AH74" s="672"/>
      <c r="AI74" s="672"/>
      <c r="AJ74" s="672"/>
      <c r="AK74" s="672"/>
      <c r="AL74" s="672"/>
      <c r="AM74" s="672"/>
      <c r="AN74" s="672"/>
      <c r="AO74" s="672"/>
      <c r="AP74" s="672"/>
      <c r="AQ74" s="672"/>
      <c r="AR74" s="672"/>
      <c r="AS74" s="673"/>
      <c r="AT74" s="673"/>
      <c r="AU74" s="673"/>
      <c r="AV74" s="673"/>
      <c r="AW74" s="673"/>
      <c r="AX74" s="673"/>
      <c r="AY74" s="673"/>
      <c r="AZ74" s="673"/>
      <c r="BA74" s="673"/>
      <c r="BB74" s="673"/>
      <c r="BC74" s="673"/>
      <c r="BD74" s="673"/>
      <c r="BE74" s="673"/>
      <c r="BF74" s="673"/>
      <c r="BG74" s="673"/>
      <c r="BH74" s="673"/>
      <c r="BI74" s="673"/>
      <c r="BJ74" s="673"/>
      <c r="BK74" s="673"/>
      <c r="BL74" s="673"/>
      <c r="BM74" s="673"/>
      <c r="BN74" s="673"/>
      <c r="BO74" s="673"/>
      <c r="BP74" s="673"/>
      <c r="BQ74" s="673"/>
      <c r="BR74" s="673"/>
      <c r="BS74" s="673"/>
      <c r="BT74" s="673"/>
      <c r="BU74" s="673"/>
      <c r="BV74" s="673"/>
      <c r="BW74" s="673"/>
      <c r="BX74" s="673"/>
      <c r="BY74" s="673"/>
      <c r="BZ74" s="673"/>
      <c r="CA74" s="673"/>
      <c r="CB74" s="673"/>
      <c r="CC74" s="673"/>
      <c r="CD74" s="673"/>
      <c r="CE74" s="673"/>
      <c r="CF74" s="673"/>
    </row>
    <row r="75" spans="1:84" s="908" customFormat="1">
      <c r="A75" s="674"/>
      <c r="B75" s="679"/>
      <c r="C75" s="751"/>
      <c r="D75" s="670"/>
      <c r="E75" s="672"/>
      <c r="F75" s="907"/>
      <c r="G75" s="677"/>
      <c r="I75" s="677"/>
      <c r="M75" s="671"/>
      <c r="N75" s="672"/>
      <c r="O75" s="672"/>
      <c r="P75" s="672"/>
      <c r="Q75" s="672"/>
      <c r="R75" s="672"/>
      <c r="S75" s="672"/>
      <c r="T75" s="672"/>
      <c r="U75" s="672"/>
      <c r="V75" s="672"/>
      <c r="W75" s="672"/>
      <c r="X75" s="672"/>
      <c r="Y75" s="672"/>
      <c r="Z75" s="672"/>
      <c r="AA75" s="672"/>
      <c r="AB75" s="672"/>
      <c r="AC75" s="672"/>
      <c r="AD75" s="672"/>
      <c r="AE75" s="672"/>
      <c r="AF75" s="672"/>
      <c r="AG75" s="672"/>
      <c r="AH75" s="672"/>
      <c r="AI75" s="672"/>
      <c r="AJ75" s="672"/>
      <c r="AK75" s="672"/>
      <c r="AL75" s="672"/>
      <c r="AM75" s="672"/>
      <c r="AN75" s="672"/>
      <c r="AO75" s="672"/>
      <c r="AP75" s="672"/>
      <c r="AQ75" s="672"/>
      <c r="AR75" s="672"/>
      <c r="AS75" s="673"/>
      <c r="AT75" s="673"/>
      <c r="AU75" s="673"/>
      <c r="AV75" s="673"/>
      <c r="AW75" s="673"/>
      <c r="AX75" s="673"/>
      <c r="AY75" s="673"/>
      <c r="AZ75" s="673"/>
      <c r="BA75" s="673"/>
      <c r="BB75" s="673"/>
      <c r="BC75" s="673"/>
      <c r="BD75" s="673"/>
      <c r="BE75" s="673"/>
      <c r="BF75" s="673"/>
      <c r="BG75" s="673"/>
      <c r="BH75" s="673"/>
      <c r="BI75" s="673"/>
      <c r="BJ75" s="673"/>
      <c r="BK75" s="673"/>
      <c r="BL75" s="673"/>
      <c r="BM75" s="673"/>
      <c r="BN75" s="673"/>
      <c r="BO75" s="673"/>
      <c r="BP75" s="673"/>
      <c r="BQ75" s="673"/>
      <c r="BR75" s="673"/>
      <c r="BS75" s="673"/>
      <c r="BT75" s="673"/>
      <c r="BU75" s="673"/>
      <c r="BV75" s="673"/>
      <c r="BW75" s="673"/>
      <c r="BX75" s="673"/>
      <c r="BY75" s="673"/>
      <c r="BZ75" s="673"/>
      <c r="CA75" s="673"/>
      <c r="CB75" s="673"/>
      <c r="CC75" s="673"/>
      <c r="CD75" s="673"/>
      <c r="CE75" s="673"/>
      <c r="CF75" s="673"/>
    </row>
    <row r="76" spans="1:84" s="908" customFormat="1">
      <c r="A76" s="674"/>
      <c r="B76" s="679"/>
      <c r="C76" s="751"/>
      <c r="D76" s="670"/>
      <c r="E76" s="672"/>
      <c r="F76" s="907"/>
      <c r="I76" s="677"/>
      <c r="M76" s="671"/>
      <c r="N76" s="672"/>
      <c r="O76" s="672"/>
      <c r="P76" s="672"/>
      <c r="Q76" s="672"/>
      <c r="R76" s="672"/>
      <c r="S76" s="672"/>
      <c r="T76" s="672"/>
      <c r="U76" s="672"/>
      <c r="V76" s="672"/>
      <c r="W76" s="672"/>
      <c r="X76" s="672"/>
      <c r="Y76" s="672"/>
      <c r="Z76" s="672"/>
      <c r="AA76" s="672"/>
      <c r="AB76" s="672"/>
      <c r="AC76" s="672"/>
      <c r="AD76" s="672"/>
      <c r="AE76" s="672"/>
      <c r="AF76" s="672"/>
      <c r="AG76" s="672"/>
      <c r="AH76" s="672"/>
      <c r="AI76" s="672"/>
      <c r="AJ76" s="672"/>
      <c r="AK76" s="672"/>
      <c r="AL76" s="672"/>
      <c r="AM76" s="672"/>
      <c r="AN76" s="672"/>
      <c r="AO76" s="672"/>
      <c r="AP76" s="672"/>
      <c r="AQ76" s="672"/>
      <c r="AR76" s="672"/>
      <c r="AS76" s="673"/>
      <c r="AT76" s="673"/>
      <c r="AU76" s="673"/>
      <c r="AV76" s="673"/>
      <c r="AW76" s="673"/>
      <c r="AX76" s="673"/>
      <c r="AY76" s="673"/>
      <c r="AZ76" s="673"/>
      <c r="BA76" s="673"/>
      <c r="BB76" s="673"/>
      <c r="BC76" s="673"/>
      <c r="BD76" s="673"/>
      <c r="BE76" s="673"/>
      <c r="BF76" s="673"/>
      <c r="BG76" s="673"/>
      <c r="BH76" s="673"/>
      <c r="BI76" s="673"/>
      <c r="BJ76" s="673"/>
      <c r="BK76" s="673"/>
      <c r="BL76" s="673"/>
      <c r="BM76" s="673"/>
      <c r="BN76" s="673"/>
      <c r="BO76" s="673"/>
      <c r="BP76" s="673"/>
      <c r="BQ76" s="673"/>
      <c r="BR76" s="673"/>
      <c r="BS76" s="673"/>
      <c r="BT76" s="673"/>
      <c r="BU76" s="673"/>
      <c r="BV76" s="673"/>
      <c r="BW76" s="673"/>
      <c r="BX76" s="673"/>
      <c r="BY76" s="673"/>
      <c r="BZ76" s="673"/>
      <c r="CA76" s="673"/>
      <c r="CB76" s="673"/>
      <c r="CC76" s="673"/>
      <c r="CD76" s="673"/>
      <c r="CE76" s="673"/>
      <c r="CF76" s="673"/>
    </row>
    <row r="77" spans="1:84" s="908" customFormat="1">
      <c r="A77" s="674"/>
      <c r="B77" s="679"/>
      <c r="C77" s="751"/>
      <c r="D77" s="670"/>
      <c r="E77" s="672"/>
      <c r="F77" s="907"/>
      <c r="I77" s="677"/>
      <c r="M77" s="671"/>
      <c r="N77" s="672"/>
      <c r="O77" s="672"/>
      <c r="P77" s="672"/>
      <c r="Q77" s="672"/>
      <c r="R77" s="672"/>
      <c r="S77" s="672"/>
      <c r="T77" s="672"/>
      <c r="U77" s="672"/>
      <c r="V77" s="672"/>
      <c r="W77" s="672"/>
      <c r="X77" s="672"/>
      <c r="Y77" s="672"/>
      <c r="Z77" s="672"/>
      <c r="AA77" s="672"/>
      <c r="AB77" s="672"/>
      <c r="AC77" s="672"/>
      <c r="AD77" s="672"/>
      <c r="AE77" s="672"/>
      <c r="AF77" s="672"/>
      <c r="AG77" s="672"/>
      <c r="AH77" s="672"/>
      <c r="AI77" s="672"/>
      <c r="AJ77" s="672"/>
      <c r="AK77" s="672"/>
      <c r="AL77" s="672"/>
      <c r="AM77" s="672"/>
      <c r="AN77" s="672"/>
      <c r="AO77" s="672"/>
      <c r="AP77" s="672"/>
      <c r="AQ77" s="672"/>
      <c r="AR77" s="672"/>
      <c r="AS77" s="673"/>
      <c r="AT77" s="673"/>
      <c r="AU77" s="673"/>
      <c r="AV77" s="673"/>
      <c r="AW77" s="673"/>
      <c r="AX77" s="673"/>
      <c r="AY77" s="673"/>
      <c r="AZ77" s="673"/>
      <c r="BA77" s="673"/>
      <c r="BB77" s="673"/>
      <c r="BC77" s="673"/>
      <c r="BD77" s="673"/>
      <c r="BE77" s="673"/>
      <c r="BF77" s="673"/>
      <c r="BG77" s="673"/>
      <c r="BH77" s="673"/>
      <c r="BI77" s="673"/>
      <c r="BJ77" s="673"/>
      <c r="BK77" s="673"/>
      <c r="BL77" s="673"/>
      <c r="BM77" s="673"/>
      <c r="BN77" s="673"/>
      <c r="BO77" s="673"/>
      <c r="BP77" s="673"/>
      <c r="BQ77" s="673"/>
      <c r="BR77" s="673"/>
      <c r="BS77" s="673"/>
      <c r="BT77" s="673"/>
      <c r="BU77" s="673"/>
      <c r="BV77" s="673"/>
      <c r="BW77" s="673"/>
      <c r="BX77" s="673"/>
      <c r="BY77" s="673"/>
      <c r="BZ77" s="673"/>
      <c r="CA77" s="673"/>
      <c r="CB77" s="673"/>
      <c r="CC77" s="673"/>
      <c r="CD77" s="673"/>
      <c r="CE77" s="673"/>
      <c r="CF77" s="673"/>
    </row>
    <row r="78" spans="1:84" s="908" customFormat="1">
      <c r="A78" s="674"/>
      <c r="B78" s="679"/>
      <c r="C78" s="751"/>
      <c r="D78" s="670"/>
      <c r="E78" s="672"/>
      <c r="F78" s="907"/>
      <c r="I78" s="677"/>
      <c r="M78" s="671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  <c r="AC78" s="672"/>
      <c r="AD78" s="672"/>
      <c r="AE78" s="672"/>
      <c r="AF78" s="672"/>
      <c r="AG78" s="672"/>
      <c r="AH78" s="672"/>
      <c r="AI78" s="672"/>
      <c r="AJ78" s="672"/>
      <c r="AK78" s="672"/>
      <c r="AL78" s="672"/>
      <c r="AM78" s="672"/>
      <c r="AN78" s="672"/>
      <c r="AO78" s="672"/>
      <c r="AP78" s="672"/>
      <c r="AQ78" s="672"/>
      <c r="AR78" s="672"/>
      <c r="AS78" s="673"/>
      <c r="AT78" s="673"/>
      <c r="AU78" s="673"/>
      <c r="AV78" s="673"/>
      <c r="AW78" s="673"/>
      <c r="AX78" s="673"/>
      <c r="AY78" s="673"/>
      <c r="AZ78" s="673"/>
      <c r="BA78" s="673"/>
      <c r="BB78" s="673"/>
      <c r="BC78" s="673"/>
      <c r="BD78" s="673"/>
      <c r="BE78" s="673"/>
      <c r="BF78" s="673"/>
      <c r="BG78" s="673"/>
      <c r="BH78" s="673"/>
      <c r="BI78" s="673"/>
      <c r="BJ78" s="673"/>
      <c r="BK78" s="673"/>
      <c r="BL78" s="673"/>
      <c r="BM78" s="673"/>
      <c r="BN78" s="673"/>
      <c r="BO78" s="673"/>
      <c r="BP78" s="673"/>
      <c r="BQ78" s="673"/>
      <c r="BR78" s="673"/>
      <c r="BS78" s="673"/>
      <c r="BT78" s="673"/>
      <c r="BU78" s="673"/>
      <c r="BV78" s="673"/>
      <c r="BW78" s="673"/>
      <c r="BX78" s="673"/>
      <c r="BY78" s="673"/>
      <c r="BZ78" s="673"/>
      <c r="CA78" s="673"/>
      <c r="CB78" s="673"/>
      <c r="CC78" s="673"/>
      <c r="CD78" s="673"/>
      <c r="CE78" s="673"/>
      <c r="CF78" s="673"/>
    </row>
    <row r="79" spans="1:84" s="908" customFormat="1">
      <c r="A79" s="674"/>
      <c r="B79" s="679"/>
      <c r="C79" s="751"/>
      <c r="D79" s="670"/>
      <c r="E79" s="672"/>
      <c r="F79" s="907"/>
      <c r="I79" s="677"/>
      <c r="M79" s="671"/>
      <c r="N79" s="672"/>
      <c r="O79" s="672"/>
      <c r="P79" s="672"/>
      <c r="Q79" s="672"/>
      <c r="R79" s="672"/>
      <c r="S79" s="672"/>
      <c r="T79" s="672"/>
      <c r="U79" s="672"/>
      <c r="V79" s="672"/>
      <c r="W79" s="672"/>
      <c r="X79" s="672"/>
      <c r="Y79" s="672"/>
      <c r="Z79" s="672"/>
      <c r="AA79" s="672"/>
      <c r="AB79" s="672"/>
      <c r="AC79" s="672"/>
      <c r="AD79" s="672"/>
      <c r="AE79" s="672"/>
      <c r="AF79" s="672"/>
      <c r="AG79" s="672"/>
      <c r="AH79" s="672"/>
      <c r="AI79" s="672"/>
      <c r="AJ79" s="672"/>
      <c r="AK79" s="672"/>
      <c r="AL79" s="672"/>
      <c r="AM79" s="672"/>
      <c r="AN79" s="672"/>
      <c r="AO79" s="672"/>
      <c r="AP79" s="672"/>
      <c r="AQ79" s="672"/>
      <c r="AR79" s="672"/>
      <c r="AS79" s="673"/>
      <c r="AT79" s="673"/>
      <c r="AU79" s="673"/>
      <c r="AV79" s="673"/>
      <c r="AW79" s="673"/>
      <c r="AX79" s="673"/>
      <c r="AY79" s="673"/>
      <c r="AZ79" s="673"/>
      <c r="BA79" s="673"/>
      <c r="BB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73"/>
      <c r="CD79" s="673"/>
      <c r="CE79" s="673"/>
      <c r="CF79" s="673"/>
    </row>
    <row r="80" spans="1:84" s="908" customFormat="1">
      <c r="A80" s="674"/>
      <c r="B80" s="679"/>
      <c r="C80" s="751"/>
      <c r="D80" s="670"/>
      <c r="E80" s="672"/>
      <c r="F80" s="907"/>
      <c r="I80" s="677"/>
      <c r="M80" s="671"/>
      <c r="N80" s="672"/>
      <c r="O80" s="672"/>
      <c r="P80" s="672"/>
      <c r="Q80" s="672"/>
      <c r="R80" s="672"/>
      <c r="S80" s="672"/>
      <c r="T80" s="672"/>
      <c r="U80" s="672"/>
      <c r="V80" s="672"/>
      <c r="W80" s="672"/>
      <c r="X80" s="672"/>
      <c r="Y80" s="672"/>
      <c r="Z80" s="672"/>
      <c r="AA80" s="672"/>
      <c r="AB80" s="672"/>
      <c r="AC80" s="672"/>
      <c r="AD80" s="672"/>
      <c r="AE80" s="672"/>
      <c r="AF80" s="672"/>
      <c r="AG80" s="672"/>
      <c r="AH80" s="672"/>
      <c r="AI80" s="672"/>
      <c r="AJ80" s="672"/>
      <c r="AK80" s="672"/>
      <c r="AL80" s="672"/>
      <c r="AM80" s="672"/>
      <c r="AN80" s="672"/>
      <c r="AO80" s="672"/>
      <c r="AP80" s="672"/>
      <c r="AQ80" s="672"/>
      <c r="AR80" s="672"/>
      <c r="AS80" s="673"/>
      <c r="AT80" s="673"/>
      <c r="AU80" s="673"/>
      <c r="AV80" s="673"/>
      <c r="AW80" s="673"/>
      <c r="AX80" s="673"/>
      <c r="AY80" s="673"/>
      <c r="AZ80" s="673"/>
      <c r="BA80" s="673"/>
      <c r="BB80" s="673"/>
      <c r="BC80" s="673"/>
      <c r="BD80" s="673"/>
      <c r="BE80" s="673"/>
      <c r="BF80" s="673"/>
      <c r="BG80" s="673"/>
      <c r="BH80" s="673"/>
      <c r="BI80" s="673"/>
      <c r="BJ80" s="673"/>
      <c r="BK80" s="673"/>
      <c r="BL80" s="673"/>
      <c r="BM80" s="673"/>
      <c r="BN80" s="673"/>
      <c r="BO80" s="673"/>
      <c r="BP80" s="673"/>
      <c r="BQ80" s="673"/>
      <c r="BR80" s="673"/>
      <c r="BS80" s="673"/>
      <c r="BT80" s="673"/>
      <c r="BU80" s="673"/>
      <c r="BV80" s="673"/>
      <c r="BW80" s="673"/>
      <c r="BX80" s="673"/>
      <c r="BY80" s="673"/>
      <c r="BZ80" s="673"/>
      <c r="CA80" s="673"/>
      <c r="CB80" s="673"/>
      <c r="CC80" s="673"/>
      <c r="CD80" s="673"/>
      <c r="CE80" s="673"/>
      <c r="CF80" s="673"/>
    </row>
  </sheetData>
  <mergeCells count="6">
    <mergeCell ref="C1:L1"/>
    <mergeCell ref="C3:D4"/>
    <mergeCell ref="E3:E4"/>
    <mergeCell ref="F3:F4"/>
    <mergeCell ref="G3:K3"/>
    <mergeCell ref="L3:L4"/>
  </mergeCells>
  <pageMargins left="0.70866141732283472" right="0.70866141732283472" top="0.74803149606299213" bottom="0.96" header="0.31496062992125984" footer="0.31496062992125984"/>
  <pageSetup paperSize="9" scale="68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"/>
  <sheetViews>
    <sheetView zoomScale="90" zoomScaleNormal="90" workbookViewId="0">
      <selection activeCell="B4" sqref="B4:M31"/>
    </sheetView>
  </sheetViews>
  <sheetFormatPr defaultColWidth="9.140625" defaultRowHeight="21"/>
  <cols>
    <col min="1" max="1" width="22.5703125" style="362" bestFit="1" customWidth="1"/>
    <col min="2" max="2" width="14" style="362" bestFit="1" customWidth="1"/>
    <col min="3" max="3" width="14.5703125" style="362" customWidth="1"/>
    <col min="4" max="13" width="14" style="362" bestFit="1" customWidth="1"/>
    <col min="14" max="14" width="15.7109375" style="362" bestFit="1" customWidth="1"/>
    <col min="15" max="15" width="22.5703125" style="362" bestFit="1" customWidth="1"/>
    <col min="16" max="16" width="14.7109375" style="362" bestFit="1" customWidth="1"/>
    <col min="17" max="27" width="16.140625" style="362" bestFit="1" customWidth="1"/>
    <col min="28" max="28" width="16.42578125" style="362" bestFit="1" customWidth="1"/>
    <col min="29" max="16384" width="9.140625" style="362"/>
  </cols>
  <sheetData>
    <row r="1" spans="1:29" s="416" customFormat="1" ht="24" thickBot="1">
      <c r="A1" s="393" t="s">
        <v>584</v>
      </c>
      <c r="B1" s="417"/>
      <c r="C1" s="417" t="s">
        <v>752</v>
      </c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395" t="s">
        <v>585</v>
      </c>
      <c r="P1" s="417"/>
      <c r="Q1" s="417" t="str">
        <f>+C1</f>
        <v>เป้าหมายค่าใช้จ่าย - บันทึกข้อตกลง ปีงบประมาณ 2564</v>
      </c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</row>
    <row r="2" spans="1:29">
      <c r="A2" s="418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9"/>
    </row>
    <row r="3" spans="1:29" s="425" customFormat="1" ht="26.25" customHeight="1">
      <c r="A3" s="420" t="s">
        <v>581</v>
      </c>
      <c r="B3" s="421" t="s">
        <v>586</v>
      </c>
      <c r="C3" s="421" t="s">
        <v>587</v>
      </c>
      <c r="D3" s="421" t="s">
        <v>588</v>
      </c>
      <c r="E3" s="421" t="s">
        <v>589</v>
      </c>
      <c r="F3" s="421" t="s">
        <v>590</v>
      </c>
      <c r="G3" s="421" t="s">
        <v>591</v>
      </c>
      <c r="H3" s="421" t="s">
        <v>592</v>
      </c>
      <c r="I3" s="421" t="s">
        <v>593</v>
      </c>
      <c r="J3" s="421" t="s">
        <v>594</v>
      </c>
      <c r="K3" s="421" t="s">
        <v>595</v>
      </c>
      <c r="L3" s="421" t="s">
        <v>596</v>
      </c>
      <c r="M3" s="422" t="s">
        <v>597</v>
      </c>
      <c r="N3" s="421" t="s">
        <v>571</v>
      </c>
      <c r="O3" s="423" t="s">
        <v>581</v>
      </c>
      <c r="P3" s="424" t="s">
        <v>598</v>
      </c>
      <c r="Q3" s="424" t="s">
        <v>599</v>
      </c>
      <c r="R3" s="424" t="s">
        <v>600</v>
      </c>
      <c r="S3" s="424" t="s">
        <v>601</v>
      </c>
      <c r="T3" s="424" t="s">
        <v>602</v>
      </c>
      <c r="U3" s="424" t="s">
        <v>603</v>
      </c>
      <c r="V3" s="424" t="s">
        <v>604</v>
      </c>
      <c r="W3" s="424" t="s">
        <v>605</v>
      </c>
      <c r="X3" s="424" t="s">
        <v>606</v>
      </c>
      <c r="Y3" s="424" t="s">
        <v>607</v>
      </c>
      <c r="Z3" s="424" t="s">
        <v>608</v>
      </c>
      <c r="AA3" s="424" t="s">
        <v>609</v>
      </c>
    </row>
    <row r="4" spans="1:29">
      <c r="A4" s="426" t="s">
        <v>638</v>
      </c>
      <c r="B4" s="427">
        <v>8783765.3420767356</v>
      </c>
      <c r="C4" s="427">
        <v>9669993.8467601053</v>
      </c>
      <c r="D4" s="427">
        <v>9619984.2352832183</v>
      </c>
      <c r="E4" s="427">
        <v>9449316.253211081</v>
      </c>
      <c r="F4" s="427">
        <v>9444045.754858261</v>
      </c>
      <c r="G4" s="427">
        <v>10203000.361268718</v>
      </c>
      <c r="H4" s="427">
        <v>9300216.2805957031</v>
      </c>
      <c r="I4" s="427">
        <v>9572384.1223900653</v>
      </c>
      <c r="J4" s="427">
        <v>9944133.6770204492</v>
      </c>
      <c r="K4" s="427">
        <v>9579438.246006256</v>
      </c>
      <c r="L4" s="427">
        <v>10421853.513373729</v>
      </c>
      <c r="M4" s="427">
        <v>11926723.367155675</v>
      </c>
      <c r="N4" s="428">
        <f>SUM(B4:M4)</f>
        <v>117914854.99999999</v>
      </c>
      <c r="O4" s="429" t="s">
        <v>638</v>
      </c>
      <c r="P4" s="430">
        <f>+B4</f>
        <v>8783765.3420767356</v>
      </c>
      <c r="Q4" s="430">
        <f>+P4+C4</f>
        <v>18453759.188836843</v>
      </c>
      <c r="R4" s="430">
        <f t="shared" ref="R4:AA19" si="0">+Q4+D4</f>
        <v>28073743.424120061</v>
      </c>
      <c r="S4" s="430">
        <f t="shared" si="0"/>
        <v>37523059.677331142</v>
      </c>
      <c r="T4" s="430">
        <f t="shared" si="0"/>
        <v>46967105.432189405</v>
      </c>
      <c r="U4" s="430">
        <f t="shared" si="0"/>
        <v>57170105.793458119</v>
      </c>
      <c r="V4" s="430">
        <f t="shared" si="0"/>
        <v>66470322.074053824</v>
      </c>
      <c r="W4" s="430">
        <f t="shared" si="0"/>
        <v>76042706.196443886</v>
      </c>
      <c r="X4" s="430">
        <f t="shared" si="0"/>
        <v>85986839.873464331</v>
      </c>
      <c r="Y4" s="430">
        <f t="shared" si="0"/>
        <v>95566278.119470581</v>
      </c>
      <c r="Z4" s="430">
        <f t="shared" si="0"/>
        <v>105988131.63284431</v>
      </c>
      <c r="AA4" s="430">
        <f t="shared" si="0"/>
        <v>117914854.99999999</v>
      </c>
      <c r="AB4" s="434"/>
      <c r="AC4" s="435"/>
    </row>
    <row r="5" spans="1:29">
      <c r="A5" s="431" t="s">
        <v>610</v>
      </c>
      <c r="B5" s="427">
        <v>18474215.306768123</v>
      </c>
      <c r="C5" s="427">
        <v>16132419.606982226</v>
      </c>
      <c r="D5" s="427">
        <v>15763821.98153515</v>
      </c>
      <c r="E5" s="427">
        <v>16313168.367089171</v>
      </c>
      <c r="F5" s="427">
        <v>16276764.5620506</v>
      </c>
      <c r="G5" s="427">
        <v>18539374.133492816</v>
      </c>
      <c r="H5" s="427">
        <v>16660470.989015294</v>
      </c>
      <c r="I5" s="427">
        <v>16644086.725715304</v>
      </c>
      <c r="J5" s="427">
        <v>18476076.388124369</v>
      </c>
      <c r="K5" s="427">
        <v>17527018.087321106</v>
      </c>
      <c r="L5" s="427">
        <v>19177818.377127703</v>
      </c>
      <c r="M5" s="427">
        <v>23338766.474778134</v>
      </c>
      <c r="N5" s="428">
        <f>SUM(B5:M5)</f>
        <v>213324001</v>
      </c>
      <c r="O5" s="432" t="s">
        <v>610</v>
      </c>
      <c r="P5" s="430">
        <f t="shared" ref="P5:P31" si="1">+B5</f>
        <v>18474215.306768123</v>
      </c>
      <c r="Q5" s="430">
        <f t="shared" ref="Q5:AA31" si="2">+P5+C5</f>
        <v>34606634.91375035</v>
      </c>
      <c r="R5" s="430">
        <f t="shared" si="0"/>
        <v>50370456.895285502</v>
      </c>
      <c r="S5" s="430">
        <f t="shared" si="0"/>
        <v>66683625.262374669</v>
      </c>
      <c r="T5" s="430">
        <f t="shared" si="0"/>
        <v>82960389.824425265</v>
      </c>
      <c r="U5" s="430">
        <f t="shared" si="0"/>
        <v>101499763.95791808</v>
      </c>
      <c r="V5" s="430">
        <f t="shared" si="0"/>
        <v>118160234.94693337</v>
      </c>
      <c r="W5" s="430">
        <f t="shared" si="0"/>
        <v>134804321.67264867</v>
      </c>
      <c r="X5" s="430">
        <f t="shared" si="0"/>
        <v>153280398.06077304</v>
      </c>
      <c r="Y5" s="430">
        <f t="shared" si="0"/>
        <v>170807416.14809415</v>
      </c>
      <c r="Z5" s="430">
        <f t="shared" si="0"/>
        <v>189985234.52522185</v>
      </c>
      <c r="AA5" s="430">
        <f t="shared" si="0"/>
        <v>213324001</v>
      </c>
      <c r="AB5" s="434"/>
      <c r="AC5" s="435"/>
    </row>
    <row r="6" spans="1:29">
      <c r="A6" s="431" t="s">
        <v>611</v>
      </c>
      <c r="B6" s="427">
        <v>754744.27742487611</v>
      </c>
      <c r="C6" s="427">
        <v>713183.64965144102</v>
      </c>
      <c r="D6" s="427">
        <v>708181.0961109614</v>
      </c>
      <c r="E6" s="427">
        <v>812670.31869742356</v>
      </c>
      <c r="F6" s="427">
        <v>755168.31126953044</v>
      </c>
      <c r="G6" s="427">
        <v>746559.90779080929</v>
      </c>
      <c r="H6" s="427">
        <v>746122.70048978657</v>
      </c>
      <c r="I6" s="427">
        <v>858507.87178767915</v>
      </c>
      <c r="J6" s="427">
        <v>786407.82591724396</v>
      </c>
      <c r="K6" s="427">
        <v>804135.14694702206</v>
      </c>
      <c r="L6" s="427">
        <v>928570.52085644577</v>
      </c>
      <c r="M6" s="427">
        <v>962781.37305678159</v>
      </c>
      <c r="N6" s="428">
        <f t="shared" ref="N6:N31" si="3">SUM(B6:M6)</f>
        <v>9577033.0000000019</v>
      </c>
      <c r="O6" s="432" t="s">
        <v>611</v>
      </c>
      <c r="P6" s="430">
        <f t="shared" si="1"/>
        <v>754744.27742487611</v>
      </c>
      <c r="Q6" s="430">
        <f t="shared" si="2"/>
        <v>1467927.9270763171</v>
      </c>
      <c r="R6" s="430">
        <f t="shared" si="0"/>
        <v>2176109.0231872788</v>
      </c>
      <c r="S6" s="430">
        <f t="shared" si="0"/>
        <v>2988779.3418847024</v>
      </c>
      <c r="T6" s="430">
        <f t="shared" si="0"/>
        <v>3743947.653154233</v>
      </c>
      <c r="U6" s="430">
        <f t="shared" si="0"/>
        <v>4490507.5609450424</v>
      </c>
      <c r="V6" s="430">
        <f t="shared" si="0"/>
        <v>5236630.2614348289</v>
      </c>
      <c r="W6" s="430">
        <f t="shared" si="0"/>
        <v>6095138.1332225082</v>
      </c>
      <c r="X6" s="430">
        <f t="shared" si="0"/>
        <v>6881545.9591397522</v>
      </c>
      <c r="Y6" s="430">
        <f t="shared" si="0"/>
        <v>7685681.1060867738</v>
      </c>
      <c r="Z6" s="430">
        <f t="shared" si="0"/>
        <v>8614251.6269432195</v>
      </c>
      <c r="AA6" s="430">
        <f t="shared" si="0"/>
        <v>9577033.0000000019</v>
      </c>
      <c r="AB6" s="434"/>
      <c r="AC6" s="435"/>
    </row>
    <row r="7" spans="1:29">
      <c r="A7" s="431" t="s">
        <v>612</v>
      </c>
      <c r="B7" s="427">
        <v>1586308.7636135817</v>
      </c>
      <c r="C7" s="427">
        <v>1711567.2992179277</v>
      </c>
      <c r="D7" s="427">
        <v>1764901.3606640673</v>
      </c>
      <c r="E7" s="427">
        <v>1815651.5623721788</v>
      </c>
      <c r="F7" s="427">
        <v>1593715.3730352111</v>
      </c>
      <c r="G7" s="427">
        <v>1865663.6218942695</v>
      </c>
      <c r="H7" s="427">
        <v>1736237.7248088773</v>
      </c>
      <c r="I7" s="427">
        <v>1772143.4853296694</v>
      </c>
      <c r="J7" s="427">
        <v>1702886.1581155446</v>
      </c>
      <c r="K7" s="427">
        <v>1720754.7315618382</v>
      </c>
      <c r="L7" s="427">
        <v>2131814.3793759244</v>
      </c>
      <c r="M7" s="427">
        <v>2266616.5400109086</v>
      </c>
      <c r="N7" s="428">
        <f t="shared" si="3"/>
        <v>21668261</v>
      </c>
      <c r="O7" s="432" t="s">
        <v>612</v>
      </c>
      <c r="P7" s="430">
        <f t="shared" si="1"/>
        <v>1586308.7636135817</v>
      </c>
      <c r="Q7" s="430">
        <f t="shared" si="2"/>
        <v>3297876.0628315094</v>
      </c>
      <c r="R7" s="430">
        <f t="shared" si="0"/>
        <v>5062777.4234955767</v>
      </c>
      <c r="S7" s="430">
        <f t="shared" si="0"/>
        <v>6878428.9858677555</v>
      </c>
      <c r="T7" s="430">
        <f t="shared" si="0"/>
        <v>8472144.3589029666</v>
      </c>
      <c r="U7" s="430">
        <f t="shared" si="0"/>
        <v>10337807.980797237</v>
      </c>
      <c r="V7" s="430">
        <f t="shared" si="0"/>
        <v>12074045.705606114</v>
      </c>
      <c r="W7" s="430">
        <f t="shared" si="0"/>
        <v>13846189.190935783</v>
      </c>
      <c r="X7" s="430">
        <f t="shared" si="0"/>
        <v>15549075.349051328</v>
      </c>
      <c r="Y7" s="430">
        <f t="shared" si="0"/>
        <v>17269830.080613166</v>
      </c>
      <c r="Z7" s="430">
        <f t="shared" si="0"/>
        <v>19401644.45998909</v>
      </c>
      <c r="AA7" s="430">
        <f t="shared" si="0"/>
        <v>21668261</v>
      </c>
      <c r="AB7" s="434"/>
      <c r="AC7" s="435"/>
    </row>
    <row r="8" spans="1:29">
      <c r="A8" s="431" t="s">
        <v>613</v>
      </c>
      <c r="B8" s="427">
        <v>2789931.173480371</v>
      </c>
      <c r="C8" s="427">
        <v>2888877.5989761278</v>
      </c>
      <c r="D8" s="427">
        <v>2861108.0622829213</v>
      </c>
      <c r="E8" s="427">
        <v>3075219.9995608227</v>
      </c>
      <c r="F8" s="427">
        <v>2870932.651851669</v>
      </c>
      <c r="G8" s="427">
        <v>2995450.5884991009</v>
      </c>
      <c r="H8" s="427">
        <v>2766529.1270219786</v>
      </c>
      <c r="I8" s="427">
        <v>3104535.8185247546</v>
      </c>
      <c r="J8" s="427">
        <v>3300252.5846077269</v>
      </c>
      <c r="K8" s="427">
        <v>3216524.9464633674</v>
      </c>
      <c r="L8" s="427">
        <v>3147441.3689646921</v>
      </c>
      <c r="M8" s="427">
        <v>3167251.0797664719</v>
      </c>
      <c r="N8" s="428">
        <f t="shared" si="3"/>
        <v>36184055.000000007</v>
      </c>
      <c r="O8" s="432" t="s">
        <v>613</v>
      </c>
      <c r="P8" s="430">
        <f t="shared" si="1"/>
        <v>2789931.173480371</v>
      </c>
      <c r="Q8" s="430">
        <f t="shared" si="2"/>
        <v>5678808.7724564988</v>
      </c>
      <c r="R8" s="430">
        <f t="shared" si="0"/>
        <v>8539916.8347394206</v>
      </c>
      <c r="S8" s="430">
        <f t="shared" si="0"/>
        <v>11615136.834300242</v>
      </c>
      <c r="T8" s="430">
        <f t="shared" si="0"/>
        <v>14486069.486151911</v>
      </c>
      <c r="U8" s="430">
        <f t="shared" si="0"/>
        <v>17481520.07465101</v>
      </c>
      <c r="V8" s="430">
        <f t="shared" si="0"/>
        <v>20248049.20167299</v>
      </c>
      <c r="W8" s="430">
        <f t="shared" si="0"/>
        <v>23352585.020197745</v>
      </c>
      <c r="X8" s="430">
        <f t="shared" si="0"/>
        <v>26652837.604805473</v>
      </c>
      <c r="Y8" s="430">
        <f t="shared" si="0"/>
        <v>29869362.551268842</v>
      </c>
      <c r="Z8" s="430">
        <f t="shared" si="0"/>
        <v>33016803.920233533</v>
      </c>
      <c r="AA8" s="430">
        <f t="shared" si="0"/>
        <v>36184055.000000007</v>
      </c>
      <c r="AB8" s="434"/>
      <c r="AC8" s="435"/>
    </row>
    <row r="9" spans="1:29">
      <c r="A9" s="431" t="s">
        <v>614</v>
      </c>
      <c r="B9" s="427">
        <v>1102724.4329209938</v>
      </c>
      <c r="C9" s="427">
        <v>1110138.4098521068</v>
      </c>
      <c r="D9" s="427">
        <v>1095570.8630773297</v>
      </c>
      <c r="E9" s="427">
        <v>1168465.363533997</v>
      </c>
      <c r="F9" s="427">
        <v>1127604.2890546785</v>
      </c>
      <c r="G9" s="427">
        <v>1191069.100290993</v>
      </c>
      <c r="H9" s="427">
        <v>1129189.7746418708</v>
      </c>
      <c r="I9" s="427">
        <v>1238279.4735739732</v>
      </c>
      <c r="J9" s="427">
        <v>1441755.7456362066</v>
      </c>
      <c r="K9" s="427">
        <v>1195958.6178957529</v>
      </c>
      <c r="L9" s="427">
        <v>1430074.1015329426</v>
      </c>
      <c r="M9" s="427">
        <v>1196719.8279891533</v>
      </c>
      <c r="N9" s="428">
        <f t="shared" si="3"/>
        <v>14427549.999999996</v>
      </c>
      <c r="O9" s="432" t="s">
        <v>614</v>
      </c>
      <c r="P9" s="430">
        <f t="shared" si="1"/>
        <v>1102724.4329209938</v>
      </c>
      <c r="Q9" s="430">
        <f t="shared" si="2"/>
        <v>2212862.8427731004</v>
      </c>
      <c r="R9" s="430">
        <f t="shared" si="0"/>
        <v>3308433.7058504298</v>
      </c>
      <c r="S9" s="430">
        <f t="shared" si="0"/>
        <v>4476899.0693844268</v>
      </c>
      <c r="T9" s="430">
        <f t="shared" si="0"/>
        <v>5604503.3584391056</v>
      </c>
      <c r="U9" s="430">
        <f t="shared" si="0"/>
        <v>6795572.4587300988</v>
      </c>
      <c r="V9" s="430">
        <f t="shared" si="0"/>
        <v>7924762.2333719693</v>
      </c>
      <c r="W9" s="430">
        <f t="shared" si="0"/>
        <v>9163041.7069459427</v>
      </c>
      <c r="X9" s="430">
        <f t="shared" si="0"/>
        <v>10604797.452582149</v>
      </c>
      <c r="Y9" s="430">
        <f t="shared" si="0"/>
        <v>11800756.070477901</v>
      </c>
      <c r="Z9" s="430">
        <f t="shared" si="0"/>
        <v>13230830.172010843</v>
      </c>
      <c r="AA9" s="430">
        <f t="shared" si="0"/>
        <v>14427549.999999996</v>
      </c>
      <c r="AB9" s="434"/>
      <c r="AC9" s="435"/>
    </row>
    <row r="10" spans="1:29">
      <c r="A10" s="431" t="s">
        <v>615</v>
      </c>
      <c r="B10" s="427">
        <v>903938.19089082489</v>
      </c>
      <c r="C10" s="427">
        <v>933132.46655335638</v>
      </c>
      <c r="D10" s="427">
        <v>890125.37259986997</v>
      </c>
      <c r="E10" s="427">
        <v>1002498.5681461513</v>
      </c>
      <c r="F10" s="427">
        <v>952159.00791008573</v>
      </c>
      <c r="G10" s="427">
        <v>959359.37321310875</v>
      </c>
      <c r="H10" s="427">
        <v>1018984.9751197296</v>
      </c>
      <c r="I10" s="427">
        <v>987006.69745316333</v>
      </c>
      <c r="J10" s="427">
        <v>1117691.3696280876</v>
      </c>
      <c r="K10" s="427">
        <v>942531.43036809133</v>
      </c>
      <c r="L10" s="427">
        <v>1242288.5953037248</v>
      </c>
      <c r="M10" s="427">
        <v>1516073.9528138065</v>
      </c>
      <c r="N10" s="428">
        <f t="shared" si="3"/>
        <v>12465790.000000002</v>
      </c>
      <c r="O10" s="432" t="s">
        <v>615</v>
      </c>
      <c r="P10" s="430">
        <f t="shared" si="1"/>
        <v>903938.19089082489</v>
      </c>
      <c r="Q10" s="430">
        <f t="shared" si="2"/>
        <v>1837070.6574441814</v>
      </c>
      <c r="R10" s="430">
        <f t="shared" si="0"/>
        <v>2727196.0300440514</v>
      </c>
      <c r="S10" s="430">
        <f t="shared" si="0"/>
        <v>3729694.5981902024</v>
      </c>
      <c r="T10" s="430">
        <f t="shared" si="0"/>
        <v>4681853.6061002882</v>
      </c>
      <c r="U10" s="430">
        <f t="shared" si="0"/>
        <v>5641212.9793133968</v>
      </c>
      <c r="V10" s="430">
        <f t="shared" si="0"/>
        <v>6660197.9544331264</v>
      </c>
      <c r="W10" s="430">
        <f t="shared" si="0"/>
        <v>7647204.6518862899</v>
      </c>
      <c r="X10" s="430">
        <f t="shared" si="0"/>
        <v>8764896.0215143785</v>
      </c>
      <c r="Y10" s="430">
        <f t="shared" si="0"/>
        <v>9707427.4518824704</v>
      </c>
      <c r="Z10" s="430">
        <f t="shared" si="0"/>
        <v>10949716.047186196</v>
      </c>
      <c r="AA10" s="430">
        <f t="shared" si="0"/>
        <v>12465790.000000002</v>
      </c>
      <c r="AB10" s="434"/>
      <c r="AC10" s="435"/>
    </row>
    <row r="11" spans="1:29">
      <c r="A11" s="431" t="s">
        <v>616</v>
      </c>
      <c r="B11" s="427">
        <v>1097844.7485154367</v>
      </c>
      <c r="C11" s="427">
        <v>1077938.1756654594</v>
      </c>
      <c r="D11" s="427">
        <v>1188753.0988375593</v>
      </c>
      <c r="E11" s="427">
        <v>1290213.08019625</v>
      </c>
      <c r="F11" s="427">
        <v>1091912.8010244712</v>
      </c>
      <c r="G11" s="427">
        <v>1388085.4473016141</v>
      </c>
      <c r="H11" s="427">
        <v>1248793.0261682819</v>
      </c>
      <c r="I11" s="427">
        <v>1194519.4060671043</v>
      </c>
      <c r="J11" s="427">
        <v>1251984.5441442977</v>
      </c>
      <c r="K11" s="427">
        <v>1224935.1556179621</v>
      </c>
      <c r="L11" s="427">
        <v>1756327.1334916381</v>
      </c>
      <c r="M11" s="427">
        <v>1440566.3829699238</v>
      </c>
      <c r="N11" s="428">
        <f t="shared" si="3"/>
        <v>15251872.999999996</v>
      </c>
      <c r="O11" s="432" t="s">
        <v>616</v>
      </c>
      <c r="P11" s="430">
        <f t="shared" si="1"/>
        <v>1097844.7485154367</v>
      </c>
      <c r="Q11" s="430">
        <f t="shared" si="2"/>
        <v>2175782.924180896</v>
      </c>
      <c r="R11" s="430">
        <f t="shared" si="0"/>
        <v>3364536.0230184551</v>
      </c>
      <c r="S11" s="430">
        <f t="shared" si="0"/>
        <v>4654749.1032147054</v>
      </c>
      <c r="T11" s="430">
        <f t="shared" si="0"/>
        <v>5746661.9042391768</v>
      </c>
      <c r="U11" s="430">
        <f t="shared" si="0"/>
        <v>7134747.3515407909</v>
      </c>
      <c r="V11" s="430">
        <f t="shared" si="0"/>
        <v>8383540.377709073</v>
      </c>
      <c r="W11" s="430">
        <f t="shared" si="0"/>
        <v>9578059.7837761771</v>
      </c>
      <c r="X11" s="430">
        <f t="shared" si="0"/>
        <v>10830044.327920474</v>
      </c>
      <c r="Y11" s="430">
        <f t="shared" si="0"/>
        <v>12054979.483538436</v>
      </c>
      <c r="Z11" s="430">
        <f t="shared" si="0"/>
        <v>13811306.617030073</v>
      </c>
      <c r="AA11" s="430">
        <f t="shared" si="0"/>
        <v>15251872.999999996</v>
      </c>
      <c r="AB11" s="434"/>
      <c r="AC11" s="435"/>
    </row>
    <row r="12" spans="1:29">
      <c r="A12" s="431" t="s">
        <v>617</v>
      </c>
      <c r="B12" s="427">
        <v>1068326.0134954422</v>
      </c>
      <c r="C12" s="427">
        <v>999752.30633369251</v>
      </c>
      <c r="D12" s="427">
        <v>1009874.0535354014</v>
      </c>
      <c r="E12" s="427">
        <v>1024085.572632522</v>
      </c>
      <c r="F12" s="427">
        <v>975566.06719565473</v>
      </c>
      <c r="G12" s="427">
        <v>1027833.778109237</v>
      </c>
      <c r="H12" s="427">
        <v>1036325.5783446931</v>
      </c>
      <c r="I12" s="427">
        <v>1110886.840256193</v>
      </c>
      <c r="J12" s="427">
        <v>1092505.6067252234</v>
      </c>
      <c r="K12" s="427">
        <v>1256322.0926862336</v>
      </c>
      <c r="L12" s="427">
        <v>1093168.1112129951</v>
      </c>
      <c r="M12" s="427">
        <v>1382517.9794727154</v>
      </c>
      <c r="N12" s="428">
        <f t="shared" si="3"/>
        <v>13077164.000000002</v>
      </c>
      <c r="O12" s="432" t="s">
        <v>617</v>
      </c>
      <c r="P12" s="430">
        <f t="shared" si="1"/>
        <v>1068326.0134954422</v>
      </c>
      <c r="Q12" s="430">
        <f t="shared" si="2"/>
        <v>2068078.3198291347</v>
      </c>
      <c r="R12" s="430">
        <f t="shared" si="0"/>
        <v>3077952.3733645361</v>
      </c>
      <c r="S12" s="430">
        <f t="shared" si="0"/>
        <v>4102037.9459970579</v>
      </c>
      <c r="T12" s="430">
        <f t="shared" si="0"/>
        <v>5077604.0131927123</v>
      </c>
      <c r="U12" s="430">
        <f t="shared" si="0"/>
        <v>6105437.7913019489</v>
      </c>
      <c r="V12" s="430">
        <f t="shared" si="0"/>
        <v>7141763.3696466424</v>
      </c>
      <c r="W12" s="430">
        <f t="shared" si="0"/>
        <v>8252650.2099028351</v>
      </c>
      <c r="X12" s="430">
        <f t="shared" si="0"/>
        <v>9345155.8166280575</v>
      </c>
      <c r="Y12" s="430">
        <f t="shared" si="0"/>
        <v>10601477.909314292</v>
      </c>
      <c r="Z12" s="430">
        <f t="shared" si="0"/>
        <v>11694646.020527286</v>
      </c>
      <c r="AA12" s="430">
        <f t="shared" si="0"/>
        <v>13077164.000000002</v>
      </c>
      <c r="AB12" s="434"/>
      <c r="AC12" s="435"/>
    </row>
    <row r="13" spans="1:29">
      <c r="A13" s="431" t="s">
        <v>618</v>
      </c>
      <c r="B13" s="427">
        <v>2483204.101388467</v>
      </c>
      <c r="C13" s="427">
        <v>2503925.089800193</v>
      </c>
      <c r="D13" s="427">
        <v>2468437.4204872046</v>
      </c>
      <c r="E13" s="427">
        <v>2555148.6856411626</v>
      </c>
      <c r="F13" s="427">
        <v>2685546.2670473424</v>
      </c>
      <c r="G13" s="427">
        <v>2596543.9593645227</v>
      </c>
      <c r="H13" s="427">
        <v>2421710.7712244452</v>
      </c>
      <c r="I13" s="427">
        <v>2466856.7587715411</v>
      </c>
      <c r="J13" s="427">
        <v>2672875.9545740788</v>
      </c>
      <c r="K13" s="427">
        <v>2558135.9234285848</v>
      </c>
      <c r="L13" s="427">
        <v>2971563.0441829572</v>
      </c>
      <c r="M13" s="427">
        <v>2606570.0240894929</v>
      </c>
      <c r="N13" s="428">
        <f t="shared" si="3"/>
        <v>30990517.999999989</v>
      </c>
      <c r="O13" s="432" t="s">
        <v>618</v>
      </c>
      <c r="P13" s="430">
        <f t="shared" si="1"/>
        <v>2483204.101388467</v>
      </c>
      <c r="Q13" s="430">
        <f t="shared" si="2"/>
        <v>4987129.1911886595</v>
      </c>
      <c r="R13" s="430">
        <f t="shared" si="0"/>
        <v>7455566.6116758641</v>
      </c>
      <c r="S13" s="430">
        <f t="shared" si="0"/>
        <v>10010715.297317026</v>
      </c>
      <c r="T13" s="430">
        <f t="shared" si="0"/>
        <v>12696261.564364368</v>
      </c>
      <c r="U13" s="430">
        <f t="shared" si="0"/>
        <v>15292805.52372889</v>
      </c>
      <c r="V13" s="430">
        <f t="shared" si="0"/>
        <v>17714516.294953335</v>
      </c>
      <c r="W13" s="430">
        <f t="shared" si="0"/>
        <v>20181373.053724878</v>
      </c>
      <c r="X13" s="430">
        <f t="shared" si="0"/>
        <v>22854249.008298956</v>
      </c>
      <c r="Y13" s="430">
        <f t="shared" si="0"/>
        <v>25412384.93172754</v>
      </c>
      <c r="Z13" s="430">
        <f t="shared" si="0"/>
        <v>28383947.975910496</v>
      </c>
      <c r="AA13" s="430">
        <f t="shared" si="0"/>
        <v>30990517.999999989</v>
      </c>
      <c r="AB13" s="434"/>
      <c r="AC13" s="435"/>
    </row>
    <row r="14" spans="1:29">
      <c r="A14" s="431" t="s">
        <v>619</v>
      </c>
      <c r="B14" s="427">
        <v>434266.33841503371</v>
      </c>
      <c r="C14" s="427">
        <v>462183.44685774704</v>
      </c>
      <c r="D14" s="427">
        <v>447016.25696889387</v>
      </c>
      <c r="E14" s="427">
        <v>473181.93856888911</v>
      </c>
      <c r="F14" s="427">
        <v>468503.9838261875</v>
      </c>
      <c r="G14" s="427">
        <v>515053.06198188395</v>
      </c>
      <c r="H14" s="427">
        <v>761698.59091155813</v>
      </c>
      <c r="I14" s="427">
        <v>459051.24023147806</v>
      </c>
      <c r="J14" s="427">
        <v>479602.57608911197</v>
      </c>
      <c r="K14" s="427">
        <v>481048.85356414027</v>
      </c>
      <c r="L14" s="427">
        <v>466101.16146636172</v>
      </c>
      <c r="M14" s="427">
        <v>510106.55111871404</v>
      </c>
      <c r="N14" s="428">
        <f t="shared" si="3"/>
        <v>5957813.9999999991</v>
      </c>
      <c r="O14" s="432" t="s">
        <v>619</v>
      </c>
      <c r="P14" s="430">
        <f t="shared" si="1"/>
        <v>434266.33841503371</v>
      </c>
      <c r="Q14" s="430">
        <f t="shared" si="2"/>
        <v>896449.78527278081</v>
      </c>
      <c r="R14" s="430">
        <f t="shared" si="0"/>
        <v>1343466.0422416746</v>
      </c>
      <c r="S14" s="430">
        <f t="shared" si="0"/>
        <v>1816647.9808105638</v>
      </c>
      <c r="T14" s="430">
        <f t="shared" si="0"/>
        <v>2285151.9646367515</v>
      </c>
      <c r="U14" s="430">
        <f t="shared" si="0"/>
        <v>2800205.0266186353</v>
      </c>
      <c r="V14" s="430">
        <f t="shared" si="0"/>
        <v>3561903.6175301932</v>
      </c>
      <c r="W14" s="430">
        <f t="shared" si="0"/>
        <v>4020954.8577616713</v>
      </c>
      <c r="X14" s="430">
        <f t="shared" si="0"/>
        <v>4500557.4338507829</v>
      </c>
      <c r="Y14" s="430">
        <f t="shared" si="0"/>
        <v>4981606.2874149233</v>
      </c>
      <c r="Z14" s="430">
        <f t="shared" si="0"/>
        <v>5447707.4488812853</v>
      </c>
      <c r="AA14" s="430">
        <f t="shared" si="0"/>
        <v>5957813.9999999991</v>
      </c>
      <c r="AB14" s="434"/>
      <c r="AC14" s="435"/>
    </row>
    <row r="15" spans="1:29">
      <c r="A15" s="431" t="s">
        <v>620</v>
      </c>
      <c r="B15" s="427">
        <v>5554751.3876328524</v>
      </c>
      <c r="C15" s="427">
        <v>6067003.6777008502</v>
      </c>
      <c r="D15" s="427">
        <v>5246452.060854068</v>
      </c>
      <c r="E15" s="427">
        <v>5932192.4793220796</v>
      </c>
      <c r="F15" s="427">
        <v>5360748.8962592948</v>
      </c>
      <c r="G15" s="427">
        <v>5847084.2090439172</v>
      </c>
      <c r="H15" s="427">
        <v>5587211.6753218146</v>
      </c>
      <c r="I15" s="427">
        <v>5942667.0185299944</v>
      </c>
      <c r="J15" s="427">
        <v>5843234.4914919892</v>
      </c>
      <c r="K15" s="427">
        <v>6289749.1806795346</v>
      </c>
      <c r="L15" s="427">
        <v>6249252.8071943652</v>
      </c>
      <c r="M15" s="427">
        <v>9060908.1159692276</v>
      </c>
      <c r="N15" s="428">
        <f t="shared" si="3"/>
        <v>72981256</v>
      </c>
      <c r="O15" s="432" t="s">
        <v>620</v>
      </c>
      <c r="P15" s="430">
        <f t="shared" si="1"/>
        <v>5554751.3876328524</v>
      </c>
      <c r="Q15" s="430">
        <f t="shared" si="2"/>
        <v>11621755.065333702</v>
      </c>
      <c r="R15" s="430">
        <f t="shared" si="0"/>
        <v>16868207.126187772</v>
      </c>
      <c r="S15" s="430">
        <f t="shared" si="0"/>
        <v>22800399.605509851</v>
      </c>
      <c r="T15" s="430">
        <f t="shared" si="0"/>
        <v>28161148.501769148</v>
      </c>
      <c r="U15" s="430">
        <f t="shared" si="0"/>
        <v>34008232.710813068</v>
      </c>
      <c r="V15" s="430">
        <f t="shared" si="0"/>
        <v>39595444.386134885</v>
      </c>
      <c r="W15" s="430">
        <f t="shared" si="0"/>
        <v>45538111.404664882</v>
      </c>
      <c r="X15" s="430">
        <f t="shared" si="0"/>
        <v>51381345.89615687</v>
      </c>
      <c r="Y15" s="430">
        <f t="shared" si="0"/>
        <v>57671095.076836407</v>
      </c>
      <c r="Z15" s="430">
        <f t="shared" si="0"/>
        <v>63920347.884030774</v>
      </c>
      <c r="AA15" s="430">
        <f t="shared" si="0"/>
        <v>72981256</v>
      </c>
      <c r="AB15" s="434"/>
      <c r="AC15" s="435"/>
    </row>
    <row r="16" spans="1:29">
      <c r="A16" s="431" t="s">
        <v>621</v>
      </c>
      <c r="B16" s="427">
        <v>1082199.2558208411</v>
      </c>
      <c r="C16" s="427">
        <v>1224592.7397115373</v>
      </c>
      <c r="D16" s="427">
        <v>1149191.2146359198</v>
      </c>
      <c r="E16" s="427">
        <v>1110778.1506257402</v>
      </c>
      <c r="F16" s="427">
        <v>1248208.4801886345</v>
      </c>
      <c r="G16" s="427">
        <v>1373441.1548017554</v>
      </c>
      <c r="H16" s="427">
        <v>1152126.7401052269</v>
      </c>
      <c r="I16" s="427">
        <v>1180068.1009252304</v>
      </c>
      <c r="J16" s="427">
        <v>1442585.7103298984</v>
      </c>
      <c r="K16" s="427">
        <v>1387755.1613565267</v>
      </c>
      <c r="L16" s="427">
        <v>1244635.1912543243</v>
      </c>
      <c r="M16" s="427">
        <v>1198206.1002443645</v>
      </c>
      <c r="N16" s="428">
        <f t="shared" si="3"/>
        <v>14793787.999999998</v>
      </c>
      <c r="O16" s="432" t="s">
        <v>621</v>
      </c>
      <c r="P16" s="430">
        <f t="shared" si="1"/>
        <v>1082199.2558208411</v>
      </c>
      <c r="Q16" s="430">
        <f t="shared" si="2"/>
        <v>2306791.9955323786</v>
      </c>
      <c r="R16" s="430">
        <f t="shared" si="0"/>
        <v>3455983.2101682983</v>
      </c>
      <c r="S16" s="430">
        <f t="shared" si="0"/>
        <v>4566761.3607940385</v>
      </c>
      <c r="T16" s="430">
        <f t="shared" si="0"/>
        <v>5814969.8409826728</v>
      </c>
      <c r="U16" s="430">
        <f t="shared" si="0"/>
        <v>7188410.995784428</v>
      </c>
      <c r="V16" s="430">
        <f t="shared" si="0"/>
        <v>8340537.7358896546</v>
      </c>
      <c r="W16" s="430">
        <f t="shared" si="0"/>
        <v>9520605.8368148841</v>
      </c>
      <c r="X16" s="430">
        <f t="shared" si="0"/>
        <v>10963191.547144782</v>
      </c>
      <c r="Y16" s="430">
        <f t="shared" si="0"/>
        <v>12350946.708501309</v>
      </c>
      <c r="Z16" s="430">
        <f t="shared" si="0"/>
        <v>13595581.899755634</v>
      </c>
      <c r="AA16" s="430">
        <f t="shared" si="0"/>
        <v>14793787.999999998</v>
      </c>
      <c r="AB16" s="434"/>
      <c r="AC16" s="435"/>
    </row>
    <row r="17" spans="1:29">
      <c r="A17" s="431" t="s">
        <v>622</v>
      </c>
      <c r="B17" s="427">
        <v>1148369.0682914066</v>
      </c>
      <c r="C17" s="427">
        <v>1170289.9130756096</v>
      </c>
      <c r="D17" s="427">
        <v>1181793.3400735368</v>
      </c>
      <c r="E17" s="427">
        <v>1167982.377410033</v>
      </c>
      <c r="F17" s="427">
        <v>1152977.1846163466</v>
      </c>
      <c r="G17" s="427">
        <v>1337376.4905685987</v>
      </c>
      <c r="H17" s="427">
        <v>1265774.9347166265</v>
      </c>
      <c r="I17" s="427">
        <v>1245833.485339303</v>
      </c>
      <c r="J17" s="427">
        <v>1683167.7790622283</v>
      </c>
      <c r="K17" s="427">
        <v>1508144.0130830666</v>
      </c>
      <c r="L17" s="427">
        <v>1174625.9634802823</v>
      </c>
      <c r="M17" s="427">
        <v>1985145.4502829604</v>
      </c>
      <c r="N17" s="428">
        <f t="shared" si="3"/>
        <v>16021480</v>
      </c>
      <c r="O17" s="432" t="s">
        <v>622</v>
      </c>
      <c r="P17" s="430">
        <f t="shared" si="1"/>
        <v>1148369.0682914066</v>
      </c>
      <c r="Q17" s="430">
        <f t="shared" si="2"/>
        <v>2318658.9813670162</v>
      </c>
      <c r="R17" s="430">
        <f t="shared" si="0"/>
        <v>3500452.3214405533</v>
      </c>
      <c r="S17" s="430">
        <f t="shared" si="0"/>
        <v>4668434.6988505861</v>
      </c>
      <c r="T17" s="430">
        <f t="shared" si="0"/>
        <v>5821411.8834669329</v>
      </c>
      <c r="U17" s="430">
        <f t="shared" si="0"/>
        <v>7158788.3740355317</v>
      </c>
      <c r="V17" s="430">
        <f t="shared" si="0"/>
        <v>8424563.3087521587</v>
      </c>
      <c r="W17" s="430">
        <f t="shared" si="0"/>
        <v>9670396.7940914612</v>
      </c>
      <c r="X17" s="430">
        <f t="shared" si="0"/>
        <v>11353564.57315369</v>
      </c>
      <c r="Y17" s="430">
        <f t="shared" si="0"/>
        <v>12861708.586236756</v>
      </c>
      <c r="Z17" s="430">
        <f t="shared" si="0"/>
        <v>14036334.549717039</v>
      </c>
      <c r="AA17" s="430">
        <f t="shared" si="0"/>
        <v>16021480</v>
      </c>
      <c r="AB17" s="434"/>
      <c r="AC17" s="435"/>
    </row>
    <row r="18" spans="1:29">
      <c r="A18" s="431" t="s">
        <v>623</v>
      </c>
      <c r="B18" s="427">
        <v>1793505.5035962909</v>
      </c>
      <c r="C18" s="427">
        <v>1881649.7322188586</v>
      </c>
      <c r="D18" s="427">
        <v>1862052.465901769</v>
      </c>
      <c r="E18" s="427">
        <v>2175846.4429440419</v>
      </c>
      <c r="F18" s="427">
        <v>1943896.2192733595</v>
      </c>
      <c r="G18" s="427">
        <v>1987318.130547069</v>
      </c>
      <c r="H18" s="427">
        <v>1938559.6314490831</v>
      </c>
      <c r="I18" s="427">
        <v>1946211.4120644585</v>
      </c>
      <c r="J18" s="427">
        <v>1898027.7743120419</v>
      </c>
      <c r="K18" s="427">
        <v>1978342.4794253879</v>
      </c>
      <c r="L18" s="427">
        <v>1994887.3035547172</v>
      </c>
      <c r="M18" s="427">
        <v>2245335.904712921</v>
      </c>
      <c r="N18" s="428">
        <f t="shared" si="3"/>
        <v>23645633</v>
      </c>
      <c r="O18" s="432" t="s">
        <v>623</v>
      </c>
      <c r="P18" s="430">
        <f t="shared" si="1"/>
        <v>1793505.5035962909</v>
      </c>
      <c r="Q18" s="430">
        <f t="shared" si="2"/>
        <v>3675155.2358151497</v>
      </c>
      <c r="R18" s="430">
        <f t="shared" si="0"/>
        <v>5537207.7017169185</v>
      </c>
      <c r="S18" s="430">
        <f t="shared" si="0"/>
        <v>7713054.1446609609</v>
      </c>
      <c r="T18" s="430">
        <f t="shared" si="0"/>
        <v>9656950.3639343195</v>
      </c>
      <c r="U18" s="430">
        <f t="shared" si="0"/>
        <v>11644268.494481388</v>
      </c>
      <c r="V18" s="430">
        <f t="shared" si="0"/>
        <v>13582828.125930471</v>
      </c>
      <c r="W18" s="430">
        <f t="shared" si="0"/>
        <v>15529039.537994931</v>
      </c>
      <c r="X18" s="430">
        <f t="shared" si="0"/>
        <v>17427067.312306974</v>
      </c>
      <c r="Y18" s="430">
        <f t="shared" si="0"/>
        <v>19405409.791732363</v>
      </c>
      <c r="Z18" s="430">
        <f t="shared" si="0"/>
        <v>21400297.095287081</v>
      </c>
      <c r="AA18" s="430">
        <f t="shared" si="0"/>
        <v>23645633</v>
      </c>
      <c r="AB18" s="434"/>
      <c r="AC18" s="435"/>
    </row>
    <row r="19" spans="1:29">
      <c r="A19" s="431" t="s">
        <v>624</v>
      </c>
      <c r="B19" s="427">
        <v>1012366.2561896443</v>
      </c>
      <c r="C19" s="427">
        <v>1077720.3649868818</v>
      </c>
      <c r="D19" s="427">
        <v>1023105.8439934744</v>
      </c>
      <c r="E19" s="427">
        <v>1037963.8178781422</v>
      </c>
      <c r="F19" s="427">
        <v>1001517.6977730654</v>
      </c>
      <c r="G19" s="427">
        <v>1126411.8973157878</v>
      </c>
      <c r="H19" s="427">
        <v>965572.92802468804</v>
      </c>
      <c r="I19" s="427">
        <v>1088458.7079686255</v>
      </c>
      <c r="J19" s="427">
        <v>1023840.8349380183</v>
      </c>
      <c r="K19" s="427">
        <v>1070233.8728276091</v>
      </c>
      <c r="L19" s="427">
        <v>1194769.2089394825</v>
      </c>
      <c r="M19" s="427">
        <v>1120714.5691645825</v>
      </c>
      <c r="N19" s="428">
        <f t="shared" si="3"/>
        <v>12742676</v>
      </c>
      <c r="O19" s="432" t="s">
        <v>624</v>
      </c>
      <c r="P19" s="430">
        <f t="shared" si="1"/>
        <v>1012366.2561896443</v>
      </c>
      <c r="Q19" s="430">
        <f t="shared" si="2"/>
        <v>2090086.6211765262</v>
      </c>
      <c r="R19" s="430">
        <f t="shared" si="0"/>
        <v>3113192.4651700007</v>
      </c>
      <c r="S19" s="430">
        <f t="shared" si="0"/>
        <v>4151156.2830481427</v>
      </c>
      <c r="T19" s="430">
        <f t="shared" si="0"/>
        <v>5152673.9808212081</v>
      </c>
      <c r="U19" s="430">
        <f t="shared" si="0"/>
        <v>6279085.8781369962</v>
      </c>
      <c r="V19" s="430">
        <f t="shared" si="0"/>
        <v>7244658.806161684</v>
      </c>
      <c r="W19" s="430">
        <f t="shared" si="0"/>
        <v>8333117.5141303092</v>
      </c>
      <c r="X19" s="430">
        <f t="shared" si="0"/>
        <v>9356958.3490683269</v>
      </c>
      <c r="Y19" s="430">
        <f t="shared" si="0"/>
        <v>10427192.221895937</v>
      </c>
      <c r="Z19" s="430">
        <f t="shared" si="0"/>
        <v>11621961.430835418</v>
      </c>
      <c r="AA19" s="430">
        <f t="shared" si="0"/>
        <v>12742676</v>
      </c>
      <c r="AB19" s="434"/>
      <c r="AC19" s="435"/>
    </row>
    <row r="20" spans="1:29">
      <c r="A20" s="431" t="s">
        <v>625</v>
      </c>
      <c r="B20" s="427">
        <v>681404.41275257431</v>
      </c>
      <c r="C20" s="427">
        <v>675720.58202040766</v>
      </c>
      <c r="D20" s="427">
        <v>665017.09947989054</v>
      </c>
      <c r="E20" s="427">
        <v>830171.10399938351</v>
      </c>
      <c r="F20" s="427">
        <v>658447.20138799318</v>
      </c>
      <c r="G20" s="427">
        <v>884430.10348744725</v>
      </c>
      <c r="H20" s="427">
        <v>763220.40527428128</v>
      </c>
      <c r="I20" s="427">
        <v>720982.83569199848</v>
      </c>
      <c r="J20" s="427">
        <v>720598.61269008182</v>
      </c>
      <c r="K20" s="427">
        <v>730259.92278916668</v>
      </c>
      <c r="L20" s="427">
        <v>934122.84172685456</v>
      </c>
      <c r="M20" s="427">
        <v>795421.87869991886</v>
      </c>
      <c r="N20" s="428">
        <f t="shared" si="3"/>
        <v>9059796.9999999981</v>
      </c>
      <c r="O20" s="432" t="s">
        <v>625</v>
      </c>
      <c r="P20" s="430">
        <f t="shared" si="1"/>
        <v>681404.41275257431</v>
      </c>
      <c r="Q20" s="430">
        <f t="shared" si="2"/>
        <v>1357124.9947729819</v>
      </c>
      <c r="R20" s="430">
        <f t="shared" si="2"/>
        <v>2022142.0942528723</v>
      </c>
      <c r="S20" s="430">
        <f t="shared" si="2"/>
        <v>2852313.198252256</v>
      </c>
      <c r="T20" s="430">
        <f t="shared" si="2"/>
        <v>3510760.3996402491</v>
      </c>
      <c r="U20" s="430">
        <f t="shared" si="2"/>
        <v>4395190.503127696</v>
      </c>
      <c r="V20" s="430">
        <f t="shared" si="2"/>
        <v>5158410.9084019773</v>
      </c>
      <c r="W20" s="430">
        <f t="shared" si="2"/>
        <v>5879393.744093976</v>
      </c>
      <c r="X20" s="430">
        <f t="shared" si="2"/>
        <v>6599992.3567840578</v>
      </c>
      <c r="Y20" s="430">
        <f t="shared" si="2"/>
        <v>7330252.2795732245</v>
      </c>
      <c r="Z20" s="430">
        <f t="shared" si="2"/>
        <v>8264375.1213000789</v>
      </c>
      <c r="AA20" s="430">
        <f t="shared" si="2"/>
        <v>9059796.9999999981</v>
      </c>
      <c r="AB20" s="434"/>
      <c r="AC20" s="435"/>
    </row>
    <row r="21" spans="1:29">
      <c r="A21" s="431" t="s">
        <v>626</v>
      </c>
      <c r="B21" s="427">
        <v>2009817.1981907105</v>
      </c>
      <c r="C21" s="427">
        <v>2079632.4587956332</v>
      </c>
      <c r="D21" s="427">
        <v>2144663.0825925372</v>
      </c>
      <c r="E21" s="427">
        <v>2091127.7719889653</v>
      </c>
      <c r="F21" s="427">
        <v>2058079.4928804487</v>
      </c>
      <c r="G21" s="427">
        <v>2179906.3176233456</v>
      </c>
      <c r="H21" s="427">
        <v>2071409.3373968883</v>
      </c>
      <c r="I21" s="427">
        <v>2258187.3169952757</v>
      </c>
      <c r="J21" s="427">
        <v>2129614.4019425372</v>
      </c>
      <c r="K21" s="427">
        <v>2282457.1330566672</v>
      </c>
      <c r="L21" s="427">
        <v>2551098.7840577299</v>
      </c>
      <c r="M21" s="427">
        <v>3152415.7044792585</v>
      </c>
      <c r="N21" s="428">
        <f t="shared" si="3"/>
        <v>27008408.999999993</v>
      </c>
      <c r="O21" s="432" t="s">
        <v>626</v>
      </c>
      <c r="P21" s="430">
        <f t="shared" si="1"/>
        <v>2009817.1981907105</v>
      </c>
      <c r="Q21" s="430">
        <f t="shared" si="2"/>
        <v>4089449.6569863437</v>
      </c>
      <c r="R21" s="430">
        <f t="shared" si="2"/>
        <v>6234112.7395788804</v>
      </c>
      <c r="S21" s="430">
        <f t="shared" si="2"/>
        <v>8325240.5115678459</v>
      </c>
      <c r="T21" s="430">
        <f t="shared" si="2"/>
        <v>10383320.004448295</v>
      </c>
      <c r="U21" s="430">
        <f t="shared" si="2"/>
        <v>12563226.32207164</v>
      </c>
      <c r="V21" s="430">
        <f t="shared" si="2"/>
        <v>14634635.659468528</v>
      </c>
      <c r="W21" s="430">
        <f t="shared" si="2"/>
        <v>16892822.976463802</v>
      </c>
      <c r="X21" s="430">
        <f t="shared" si="2"/>
        <v>19022437.378406338</v>
      </c>
      <c r="Y21" s="430">
        <f t="shared" si="2"/>
        <v>21304894.511463005</v>
      </c>
      <c r="Z21" s="430">
        <f t="shared" si="2"/>
        <v>23855993.295520734</v>
      </c>
      <c r="AA21" s="430">
        <f t="shared" si="2"/>
        <v>27008408.999999993</v>
      </c>
      <c r="AB21" s="434"/>
      <c r="AC21" s="435"/>
    </row>
    <row r="22" spans="1:29">
      <c r="A22" s="431" t="s">
        <v>627</v>
      </c>
      <c r="B22" s="427">
        <v>981856.04900428851</v>
      </c>
      <c r="C22" s="427">
        <v>1108525.7521216946</v>
      </c>
      <c r="D22" s="427">
        <v>1078163.2765945301</v>
      </c>
      <c r="E22" s="427">
        <v>1156037.2224651652</v>
      </c>
      <c r="F22" s="427">
        <v>1124060.8676659602</v>
      </c>
      <c r="G22" s="427">
        <v>1142128.9750715871</v>
      </c>
      <c r="H22" s="427">
        <v>1074941.809271713</v>
      </c>
      <c r="I22" s="427">
        <v>1212116.5403754197</v>
      </c>
      <c r="J22" s="427">
        <v>1165882.1879485867</v>
      </c>
      <c r="K22" s="427">
        <v>1207250.6905790903</v>
      </c>
      <c r="L22" s="427">
        <v>1556343.7857340607</v>
      </c>
      <c r="M22" s="427">
        <v>1205069.8431679055</v>
      </c>
      <c r="N22" s="428">
        <f t="shared" si="3"/>
        <v>14012377.000000002</v>
      </c>
      <c r="O22" s="432" t="s">
        <v>627</v>
      </c>
      <c r="P22" s="430">
        <f t="shared" si="1"/>
        <v>981856.04900428851</v>
      </c>
      <c r="Q22" s="430">
        <f t="shared" si="2"/>
        <v>2090381.8011259832</v>
      </c>
      <c r="R22" s="430">
        <f t="shared" si="2"/>
        <v>3168545.0777205136</v>
      </c>
      <c r="S22" s="430">
        <f t="shared" si="2"/>
        <v>4324582.3001856785</v>
      </c>
      <c r="T22" s="430">
        <f t="shared" si="2"/>
        <v>5448643.167851639</v>
      </c>
      <c r="U22" s="430">
        <f t="shared" si="2"/>
        <v>6590772.1429232266</v>
      </c>
      <c r="V22" s="430">
        <f t="shared" si="2"/>
        <v>7665713.9521949394</v>
      </c>
      <c r="W22" s="430">
        <f t="shared" si="2"/>
        <v>8877830.4925703593</v>
      </c>
      <c r="X22" s="430">
        <f t="shared" si="2"/>
        <v>10043712.680518946</v>
      </c>
      <c r="Y22" s="430">
        <f t="shared" si="2"/>
        <v>11250963.371098036</v>
      </c>
      <c r="Z22" s="430">
        <f t="shared" si="2"/>
        <v>12807307.156832097</v>
      </c>
      <c r="AA22" s="430">
        <f t="shared" si="2"/>
        <v>14012377.000000002</v>
      </c>
      <c r="AB22" s="434"/>
      <c r="AC22" s="435"/>
    </row>
    <row r="23" spans="1:29">
      <c r="A23" s="431" t="s">
        <v>628</v>
      </c>
      <c r="B23" s="427">
        <v>3447211.6289072754</v>
      </c>
      <c r="C23" s="427">
        <v>2928581.9427563944</v>
      </c>
      <c r="D23" s="427">
        <v>3440456.8201952232</v>
      </c>
      <c r="E23" s="427">
        <v>3338031.6639580196</v>
      </c>
      <c r="F23" s="427">
        <v>3349113.0115807508</v>
      </c>
      <c r="G23" s="427">
        <v>3462350.4299160196</v>
      </c>
      <c r="H23" s="427">
        <v>3410781.542926963</v>
      </c>
      <c r="I23" s="427">
        <v>3579696.5576494769</v>
      </c>
      <c r="J23" s="427">
        <v>3640454.0429250952</v>
      </c>
      <c r="K23" s="427">
        <v>4506011.8509729244</v>
      </c>
      <c r="L23" s="427">
        <v>3683909.6011960777</v>
      </c>
      <c r="M23" s="427">
        <v>4101062.9070157818</v>
      </c>
      <c r="N23" s="428">
        <f t="shared" si="3"/>
        <v>42887662.000000015</v>
      </c>
      <c r="O23" s="432" t="s">
        <v>628</v>
      </c>
      <c r="P23" s="430">
        <f t="shared" si="1"/>
        <v>3447211.6289072754</v>
      </c>
      <c r="Q23" s="430">
        <f t="shared" si="2"/>
        <v>6375793.5716636702</v>
      </c>
      <c r="R23" s="430">
        <f t="shared" si="2"/>
        <v>9816250.3918588944</v>
      </c>
      <c r="S23" s="430">
        <f t="shared" si="2"/>
        <v>13154282.055816915</v>
      </c>
      <c r="T23" s="430">
        <f t="shared" si="2"/>
        <v>16503395.067397665</v>
      </c>
      <c r="U23" s="430">
        <f t="shared" si="2"/>
        <v>19965745.497313686</v>
      </c>
      <c r="V23" s="430">
        <f t="shared" si="2"/>
        <v>23376527.040240649</v>
      </c>
      <c r="W23" s="430">
        <f t="shared" si="2"/>
        <v>26956223.597890127</v>
      </c>
      <c r="X23" s="430">
        <f t="shared" si="2"/>
        <v>30596677.640815221</v>
      </c>
      <c r="Y23" s="430">
        <f t="shared" si="2"/>
        <v>35102689.491788149</v>
      </c>
      <c r="Z23" s="430">
        <f t="shared" si="2"/>
        <v>38786599.092984229</v>
      </c>
      <c r="AA23" s="430">
        <f t="shared" si="2"/>
        <v>42887662.000000015</v>
      </c>
      <c r="AB23" s="434"/>
      <c r="AC23" s="435"/>
    </row>
    <row r="24" spans="1:29">
      <c r="A24" s="431" t="s">
        <v>629</v>
      </c>
      <c r="B24" s="427">
        <v>896120.67052613758</v>
      </c>
      <c r="C24" s="427">
        <v>915452.4977317818</v>
      </c>
      <c r="D24" s="427">
        <v>924988.19971254002</v>
      </c>
      <c r="E24" s="427">
        <v>1037583.14277848</v>
      </c>
      <c r="F24" s="427">
        <v>1011718.9563519483</v>
      </c>
      <c r="G24" s="427">
        <v>1087824.609248687</v>
      </c>
      <c r="H24" s="427">
        <v>1045127.2028376475</v>
      </c>
      <c r="I24" s="427">
        <v>1120967.8211694893</v>
      </c>
      <c r="J24" s="427">
        <v>1271535.7426455591</v>
      </c>
      <c r="K24" s="427">
        <v>1172821.9444363371</v>
      </c>
      <c r="L24" s="427">
        <v>1220071.6925880571</v>
      </c>
      <c r="M24" s="427">
        <v>1259333.5199733346</v>
      </c>
      <c r="N24" s="428">
        <f t="shared" si="3"/>
        <v>12963546</v>
      </c>
      <c r="O24" s="432" t="s">
        <v>629</v>
      </c>
      <c r="P24" s="430">
        <f t="shared" si="1"/>
        <v>896120.67052613758</v>
      </c>
      <c r="Q24" s="430">
        <f t="shared" si="2"/>
        <v>1811573.1682579194</v>
      </c>
      <c r="R24" s="430">
        <f t="shared" si="2"/>
        <v>2736561.3679704592</v>
      </c>
      <c r="S24" s="430">
        <f t="shared" si="2"/>
        <v>3774144.5107489391</v>
      </c>
      <c r="T24" s="430">
        <f t="shared" si="2"/>
        <v>4785863.4671008876</v>
      </c>
      <c r="U24" s="430">
        <f t="shared" si="2"/>
        <v>5873688.0763495751</v>
      </c>
      <c r="V24" s="430">
        <f t="shared" si="2"/>
        <v>6918815.2791872229</v>
      </c>
      <c r="W24" s="430">
        <f t="shared" si="2"/>
        <v>8039783.100356712</v>
      </c>
      <c r="X24" s="430">
        <f t="shared" si="2"/>
        <v>9311318.8430022709</v>
      </c>
      <c r="Y24" s="430">
        <f t="shared" si="2"/>
        <v>10484140.787438609</v>
      </c>
      <c r="Z24" s="430">
        <f t="shared" si="2"/>
        <v>11704212.480026666</v>
      </c>
      <c r="AA24" s="430">
        <f t="shared" si="2"/>
        <v>12963546</v>
      </c>
      <c r="AB24" s="434"/>
      <c r="AC24" s="435"/>
    </row>
    <row r="25" spans="1:29">
      <c r="A25" s="431" t="s">
        <v>630</v>
      </c>
      <c r="B25" s="427">
        <v>3624253.3185905297</v>
      </c>
      <c r="C25" s="427">
        <v>3788246.5991382916</v>
      </c>
      <c r="D25" s="427">
        <v>4080101.4348958591</v>
      </c>
      <c r="E25" s="427">
        <v>3608546.2282687044</v>
      </c>
      <c r="F25" s="427">
        <v>3636354.1133205662</v>
      </c>
      <c r="G25" s="427">
        <v>3518136.9273811216</v>
      </c>
      <c r="H25" s="427">
        <v>3529804.1936835209</v>
      </c>
      <c r="I25" s="427">
        <v>3810679.8660629364</v>
      </c>
      <c r="J25" s="427">
        <v>4170378.8956222977</v>
      </c>
      <c r="K25" s="427">
        <v>3887114.0629664292</v>
      </c>
      <c r="L25" s="427">
        <v>4301997.5118275918</v>
      </c>
      <c r="M25" s="427">
        <v>5048546.8482421469</v>
      </c>
      <c r="N25" s="428">
        <f t="shared" si="3"/>
        <v>47004160</v>
      </c>
      <c r="O25" s="432" t="s">
        <v>630</v>
      </c>
      <c r="P25" s="430">
        <f t="shared" si="1"/>
        <v>3624253.3185905297</v>
      </c>
      <c r="Q25" s="430">
        <f t="shared" si="2"/>
        <v>7412499.9177288208</v>
      </c>
      <c r="R25" s="430">
        <f t="shared" si="2"/>
        <v>11492601.352624681</v>
      </c>
      <c r="S25" s="430">
        <f t="shared" si="2"/>
        <v>15101147.580893386</v>
      </c>
      <c r="T25" s="430">
        <f t="shared" si="2"/>
        <v>18737501.694213953</v>
      </c>
      <c r="U25" s="430">
        <f t="shared" si="2"/>
        <v>22255638.621595073</v>
      </c>
      <c r="V25" s="430">
        <f t="shared" si="2"/>
        <v>25785442.815278593</v>
      </c>
      <c r="W25" s="430">
        <f t="shared" si="2"/>
        <v>29596122.681341529</v>
      </c>
      <c r="X25" s="430">
        <f t="shared" si="2"/>
        <v>33766501.576963827</v>
      </c>
      <c r="Y25" s="430">
        <f t="shared" si="2"/>
        <v>37653615.639930256</v>
      </c>
      <c r="Z25" s="430">
        <f t="shared" si="2"/>
        <v>41955613.151757851</v>
      </c>
      <c r="AA25" s="430">
        <f t="shared" si="2"/>
        <v>47004160</v>
      </c>
      <c r="AB25" s="434"/>
      <c r="AC25" s="435"/>
    </row>
    <row r="26" spans="1:29">
      <c r="A26" s="431" t="s">
        <v>631</v>
      </c>
      <c r="B26" s="427">
        <v>1016276.4001801583</v>
      </c>
      <c r="C26" s="427">
        <v>1028727.8397043413</v>
      </c>
      <c r="D26" s="427">
        <v>1088726.2146944101</v>
      </c>
      <c r="E26" s="427">
        <v>1148704.6330101818</v>
      </c>
      <c r="F26" s="427">
        <v>1106179.6247832994</v>
      </c>
      <c r="G26" s="427">
        <v>1141873.2887283042</v>
      </c>
      <c r="H26" s="427">
        <v>1113615.4023283178</v>
      </c>
      <c r="I26" s="427">
        <v>1179801.9823191024</v>
      </c>
      <c r="J26" s="427">
        <v>1170853.4910055622</v>
      </c>
      <c r="K26" s="427">
        <v>1048971.3193081825</v>
      </c>
      <c r="L26" s="427">
        <v>1247871.1728757655</v>
      </c>
      <c r="M26" s="427">
        <v>1383448.6310623758</v>
      </c>
      <c r="N26" s="428">
        <f t="shared" si="3"/>
        <v>13675050</v>
      </c>
      <c r="O26" s="432" t="s">
        <v>631</v>
      </c>
      <c r="P26" s="430">
        <f t="shared" si="1"/>
        <v>1016276.4001801583</v>
      </c>
      <c r="Q26" s="430">
        <f t="shared" si="2"/>
        <v>2045004.2398844995</v>
      </c>
      <c r="R26" s="430">
        <f t="shared" si="2"/>
        <v>3133730.4545789096</v>
      </c>
      <c r="S26" s="430">
        <f t="shared" si="2"/>
        <v>4282435.0875890916</v>
      </c>
      <c r="T26" s="430">
        <f t="shared" si="2"/>
        <v>5388614.7123723906</v>
      </c>
      <c r="U26" s="430">
        <f t="shared" si="2"/>
        <v>6530488.0011006948</v>
      </c>
      <c r="V26" s="430">
        <f t="shared" si="2"/>
        <v>7644103.4034290127</v>
      </c>
      <c r="W26" s="430">
        <f t="shared" si="2"/>
        <v>8823905.3857481144</v>
      </c>
      <c r="X26" s="430">
        <f t="shared" si="2"/>
        <v>9994758.8767536767</v>
      </c>
      <c r="Y26" s="430">
        <f t="shared" si="2"/>
        <v>11043730.196061859</v>
      </c>
      <c r="Z26" s="430">
        <f t="shared" si="2"/>
        <v>12291601.368937625</v>
      </c>
      <c r="AA26" s="430">
        <f t="shared" si="2"/>
        <v>13675050</v>
      </c>
      <c r="AB26" s="434"/>
      <c r="AC26" s="435"/>
    </row>
    <row r="27" spans="1:29">
      <c r="A27" s="431" t="s">
        <v>632</v>
      </c>
      <c r="B27" s="427">
        <v>456577.7107780407</v>
      </c>
      <c r="C27" s="427">
        <v>574398.31741211831</v>
      </c>
      <c r="D27" s="427">
        <v>526694.32077531423</v>
      </c>
      <c r="E27" s="427">
        <v>537525.09663439041</v>
      </c>
      <c r="F27" s="427">
        <v>477073.07770322426</v>
      </c>
      <c r="G27" s="427">
        <v>532259.83040009916</v>
      </c>
      <c r="H27" s="427">
        <v>512912.81798076787</v>
      </c>
      <c r="I27" s="427">
        <v>538910.15057544049</v>
      </c>
      <c r="J27" s="427">
        <v>675174.92755955667</v>
      </c>
      <c r="K27" s="427">
        <v>723571.81369975256</v>
      </c>
      <c r="L27" s="427">
        <v>603665.54109571723</v>
      </c>
      <c r="M27" s="427">
        <v>535910.39538557862</v>
      </c>
      <c r="N27" s="428">
        <f t="shared" si="3"/>
        <v>6694674</v>
      </c>
      <c r="O27" s="432" t="s">
        <v>632</v>
      </c>
      <c r="P27" s="430">
        <f t="shared" si="1"/>
        <v>456577.7107780407</v>
      </c>
      <c r="Q27" s="430">
        <f t="shared" si="2"/>
        <v>1030976.028190159</v>
      </c>
      <c r="R27" s="430">
        <f t="shared" si="2"/>
        <v>1557670.3489654732</v>
      </c>
      <c r="S27" s="430">
        <f t="shared" si="2"/>
        <v>2095195.4455998638</v>
      </c>
      <c r="T27" s="430">
        <f t="shared" si="2"/>
        <v>2572268.5233030878</v>
      </c>
      <c r="U27" s="430">
        <f t="shared" si="2"/>
        <v>3104528.3537031868</v>
      </c>
      <c r="V27" s="430">
        <f t="shared" si="2"/>
        <v>3617441.1716839545</v>
      </c>
      <c r="W27" s="430">
        <f t="shared" si="2"/>
        <v>4156351.3222593949</v>
      </c>
      <c r="X27" s="430">
        <f t="shared" si="2"/>
        <v>4831526.2498189518</v>
      </c>
      <c r="Y27" s="430">
        <f t="shared" si="2"/>
        <v>5555098.0635187048</v>
      </c>
      <c r="Z27" s="430">
        <f t="shared" si="2"/>
        <v>6158763.6046144217</v>
      </c>
      <c r="AA27" s="430">
        <f t="shared" si="2"/>
        <v>6694674</v>
      </c>
      <c r="AB27" s="434"/>
      <c r="AC27" s="435"/>
    </row>
    <row r="28" spans="1:29">
      <c r="A28" s="431" t="s">
        <v>633</v>
      </c>
      <c r="B28" s="427">
        <v>777870.99779446609</v>
      </c>
      <c r="C28" s="427">
        <v>800812.28035266104</v>
      </c>
      <c r="D28" s="427">
        <v>818023.23441770964</v>
      </c>
      <c r="E28" s="427">
        <v>943100.31277460058</v>
      </c>
      <c r="F28" s="427">
        <v>674354.83999187523</v>
      </c>
      <c r="G28" s="427">
        <v>848183.41727477382</v>
      </c>
      <c r="H28" s="427">
        <v>813563.04173322301</v>
      </c>
      <c r="I28" s="427">
        <v>882101.22705323214</v>
      </c>
      <c r="J28" s="427">
        <v>837777.53269955562</v>
      </c>
      <c r="K28" s="427">
        <v>862965.92843728943</v>
      </c>
      <c r="L28" s="427">
        <v>894417.27520568261</v>
      </c>
      <c r="M28" s="427">
        <v>967979.91226493113</v>
      </c>
      <c r="N28" s="428">
        <f t="shared" si="3"/>
        <v>10121150.000000002</v>
      </c>
      <c r="O28" s="432" t="s">
        <v>633</v>
      </c>
      <c r="P28" s="430">
        <f t="shared" si="1"/>
        <v>777870.99779446609</v>
      </c>
      <c r="Q28" s="430">
        <f t="shared" si="2"/>
        <v>1578683.278147127</v>
      </c>
      <c r="R28" s="430">
        <f t="shared" si="2"/>
        <v>2396706.5125648365</v>
      </c>
      <c r="S28" s="430">
        <f t="shared" si="2"/>
        <v>3339806.825339437</v>
      </c>
      <c r="T28" s="430">
        <f t="shared" si="2"/>
        <v>4014161.6653313125</v>
      </c>
      <c r="U28" s="430">
        <f t="shared" si="2"/>
        <v>4862345.0826060865</v>
      </c>
      <c r="V28" s="430">
        <f t="shared" si="2"/>
        <v>5675908.1243393095</v>
      </c>
      <c r="W28" s="430">
        <f t="shared" si="2"/>
        <v>6558009.351392542</v>
      </c>
      <c r="X28" s="430">
        <f t="shared" si="2"/>
        <v>7395786.8840920981</v>
      </c>
      <c r="Y28" s="430">
        <f t="shared" si="2"/>
        <v>8258752.8125293879</v>
      </c>
      <c r="Z28" s="430">
        <f t="shared" si="2"/>
        <v>9153170.0877350699</v>
      </c>
      <c r="AA28" s="430">
        <f t="shared" si="2"/>
        <v>10121150.000000002</v>
      </c>
      <c r="AB28" s="434"/>
      <c r="AC28" s="435"/>
    </row>
    <row r="29" spans="1:29">
      <c r="A29" s="431" t="s">
        <v>634</v>
      </c>
      <c r="B29" s="427">
        <v>1991385.2254284301</v>
      </c>
      <c r="C29" s="427">
        <v>2047202.7346021645</v>
      </c>
      <c r="D29" s="427">
        <v>2012816.9671879071</v>
      </c>
      <c r="E29" s="427">
        <v>2293711.9584631114</v>
      </c>
      <c r="F29" s="427">
        <v>2108451.9569013389</v>
      </c>
      <c r="G29" s="427">
        <v>2199956.5607996155</v>
      </c>
      <c r="H29" s="427">
        <v>3338940.5958432183</v>
      </c>
      <c r="I29" s="427">
        <v>2339210.1113583194</v>
      </c>
      <c r="J29" s="427">
        <v>2832794.2133887922</v>
      </c>
      <c r="K29" s="427">
        <v>2353325.235949059</v>
      </c>
      <c r="L29" s="427">
        <v>2870053.1028323025</v>
      </c>
      <c r="M29" s="427">
        <v>2404379.3372457405</v>
      </c>
      <c r="N29" s="428">
        <f t="shared" si="3"/>
        <v>28792228</v>
      </c>
      <c r="O29" s="432" t="s">
        <v>634</v>
      </c>
      <c r="P29" s="430">
        <f t="shared" si="1"/>
        <v>1991385.2254284301</v>
      </c>
      <c r="Q29" s="430">
        <f t="shared" si="2"/>
        <v>4038587.9600305948</v>
      </c>
      <c r="R29" s="430">
        <f t="shared" si="2"/>
        <v>6051404.9272185024</v>
      </c>
      <c r="S29" s="430">
        <f t="shared" si="2"/>
        <v>8345116.8856816143</v>
      </c>
      <c r="T29" s="430">
        <f t="shared" si="2"/>
        <v>10453568.842582952</v>
      </c>
      <c r="U29" s="430">
        <f t="shared" si="2"/>
        <v>12653525.403382568</v>
      </c>
      <c r="V29" s="430">
        <f t="shared" si="2"/>
        <v>15992465.999225786</v>
      </c>
      <c r="W29" s="430">
        <f t="shared" si="2"/>
        <v>18331676.110584106</v>
      </c>
      <c r="X29" s="430">
        <f t="shared" si="2"/>
        <v>21164470.323972899</v>
      </c>
      <c r="Y29" s="430">
        <f t="shared" si="2"/>
        <v>23517795.559921958</v>
      </c>
      <c r="Z29" s="430">
        <f t="shared" si="2"/>
        <v>26387848.66275426</v>
      </c>
      <c r="AA29" s="430">
        <f t="shared" si="2"/>
        <v>28792228</v>
      </c>
      <c r="AB29" s="434"/>
      <c r="AC29" s="435"/>
    </row>
    <row r="30" spans="1:29">
      <c r="A30" s="431" t="s">
        <v>635</v>
      </c>
      <c r="B30" s="427">
        <v>706584.03791954031</v>
      </c>
      <c r="C30" s="427">
        <v>677928.10068294045</v>
      </c>
      <c r="D30" s="427">
        <v>656051.35147442133</v>
      </c>
      <c r="E30" s="427">
        <v>671360.54543159902</v>
      </c>
      <c r="F30" s="427">
        <v>710158.49223975313</v>
      </c>
      <c r="G30" s="427">
        <v>679399.56468800735</v>
      </c>
      <c r="H30" s="427">
        <v>725646.0369637144</v>
      </c>
      <c r="I30" s="427">
        <v>831745.20260020928</v>
      </c>
      <c r="J30" s="427">
        <v>695534.728987713</v>
      </c>
      <c r="K30" s="427">
        <v>760985.92405549216</v>
      </c>
      <c r="L30" s="427">
        <v>706584.08242335962</v>
      </c>
      <c r="M30" s="427">
        <v>938711.93253324996</v>
      </c>
      <c r="N30" s="428">
        <f t="shared" si="3"/>
        <v>8760690</v>
      </c>
      <c r="O30" s="432" t="s">
        <v>635</v>
      </c>
      <c r="P30" s="430">
        <f t="shared" si="1"/>
        <v>706584.03791954031</v>
      </c>
      <c r="Q30" s="430">
        <f t="shared" si="2"/>
        <v>1384512.1386024808</v>
      </c>
      <c r="R30" s="430">
        <f t="shared" si="2"/>
        <v>2040563.4900769021</v>
      </c>
      <c r="S30" s="430">
        <f t="shared" si="2"/>
        <v>2711924.0355085013</v>
      </c>
      <c r="T30" s="430">
        <f t="shared" si="2"/>
        <v>3422082.5277482546</v>
      </c>
      <c r="U30" s="430">
        <f t="shared" si="2"/>
        <v>4101482.0924362619</v>
      </c>
      <c r="V30" s="430">
        <f t="shared" si="2"/>
        <v>4827128.1293999767</v>
      </c>
      <c r="W30" s="430">
        <f t="shared" si="2"/>
        <v>5658873.3320001857</v>
      </c>
      <c r="X30" s="430">
        <f t="shared" si="2"/>
        <v>6354408.0609878991</v>
      </c>
      <c r="Y30" s="430">
        <f t="shared" si="2"/>
        <v>7115393.9850433916</v>
      </c>
      <c r="Z30" s="430">
        <f t="shared" si="2"/>
        <v>7821978.0674667507</v>
      </c>
      <c r="AA30" s="430">
        <f t="shared" si="2"/>
        <v>8760690</v>
      </c>
      <c r="AB30" s="434"/>
      <c r="AC30" s="435"/>
    </row>
    <row r="31" spans="1:29">
      <c r="A31" s="431" t="s">
        <v>636</v>
      </c>
      <c r="B31" s="427">
        <v>882276.34776192473</v>
      </c>
      <c r="C31" s="427">
        <v>847951.79792457132</v>
      </c>
      <c r="D31" s="427">
        <v>870169.99270237307</v>
      </c>
      <c r="E31" s="427">
        <v>970454.96773061762</v>
      </c>
      <c r="F31" s="427">
        <v>856058.25803646515</v>
      </c>
      <c r="G31" s="427">
        <v>970158.0193856532</v>
      </c>
      <c r="H31" s="427">
        <v>953498.85979564919</v>
      </c>
      <c r="I31" s="427">
        <v>1058044.1439819369</v>
      </c>
      <c r="J31" s="427">
        <v>957591.2721287288</v>
      </c>
      <c r="K31" s="427">
        <v>1006509.8643702033</v>
      </c>
      <c r="L31" s="427">
        <v>1049622.6237119825</v>
      </c>
      <c r="M31" s="427">
        <v>1201043.8524698948</v>
      </c>
      <c r="N31" s="428">
        <f t="shared" si="3"/>
        <v>11623380.000000002</v>
      </c>
      <c r="O31" s="432" t="s">
        <v>636</v>
      </c>
      <c r="P31" s="430">
        <f t="shared" si="1"/>
        <v>882276.34776192473</v>
      </c>
      <c r="Q31" s="430">
        <f t="shared" si="2"/>
        <v>1730228.145686496</v>
      </c>
      <c r="R31" s="430">
        <f t="shared" si="2"/>
        <v>2600398.1383888694</v>
      </c>
      <c r="S31" s="430">
        <f t="shared" si="2"/>
        <v>3570853.106119487</v>
      </c>
      <c r="T31" s="430">
        <f t="shared" si="2"/>
        <v>4426911.3641559519</v>
      </c>
      <c r="U31" s="430">
        <f t="shared" si="2"/>
        <v>5397069.3835416054</v>
      </c>
      <c r="V31" s="430">
        <f t="shared" si="2"/>
        <v>6350568.243337255</v>
      </c>
      <c r="W31" s="430">
        <f t="shared" si="2"/>
        <v>7408612.3873191923</v>
      </c>
      <c r="X31" s="430">
        <f t="shared" si="2"/>
        <v>8366203.6594479214</v>
      </c>
      <c r="Y31" s="430">
        <f t="shared" si="2"/>
        <v>9372713.5238181241</v>
      </c>
      <c r="Z31" s="430">
        <f t="shared" si="2"/>
        <v>10422336.147530107</v>
      </c>
      <c r="AA31" s="430">
        <f t="shared" si="2"/>
        <v>11623380.000000002</v>
      </c>
      <c r="AB31" s="434"/>
      <c r="AC31" s="435"/>
    </row>
    <row r="32" spans="1:29">
      <c r="A32" s="426" t="s">
        <v>637</v>
      </c>
      <c r="B32" s="428">
        <f t="shared" ref="B32:N32" si="4">SUM(B4:B31)</f>
        <v>67542094.158355013</v>
      </c>
      <c r="C32" s="428">
        <f t="shared" si="4"/>
        <v>67097549.227587126</v>
      </c>
      <c r="D32" s="428">
        <f t="shared" si="4"/>
        <v>66586240.721564054</v>
      </c>
      <c r="E32" s="428">
        <f t="shared" si="4"/>
        <v>69030737.625332892</v>
      </c>
      <c r="F32" s="428">
        <f t="shared" si="4"/>
        <v>66719317.440078028</v>
      </c>
      <c r="G32" s="428">
        <f t="shared" si="4"/>
        <v>72346233.259488866</v>
      </c>
      <c r="H32" s="428">
        <f t="shared" si="4"/>
        <v>69088986.693995565</v>
      </c>
      <c r="I32" s="428">
        <f t="shared" si="4"/>
        <v>70343940.920761362</v>
      </c>
      <c r="J32" s="428">
        <f t="shared" si="4"/>
        <v>74425219.070260555</v>
      </c>
      <c r="K32" s="428">
        <f t="shared" si="4"/>
        <v>73283273.629853055</v>
      </c>
      <c r="L32" s="428">
        <f t="shared" si="4"/>
        <v>78244948.796587467</v>
      </c>
      <c r="M32" s="428">
        <f t="shared" si="4"/>
        <v>88918328.456135958</v>
      </c>
      <c r="N32" s="428">
        <f t="shared" si="4"/>
        <v>863626870</v>
      </c>
      <c r="O32" s="429" t="s">
        <v>637</v>
      </c>
      <c r="P32" s="433">
        <f t="shared" ref="P32:AA32" si="5">SUM(P4:P31)</f>
        <v>67542094.158355013</v>
      </c>
      <c r="Q32" s="433">
        <f t="shared" si="5"/>
        <v>134639643.38594216</v>
      </c>
      <c r="R32" s="433">
        <f t="shared" si="5"/>
        <v>201225884.10750619</v>
      </c>
      <c r="S32" s="433">
        <f t="shared" si="5"/>
        <v>270256621.73283911</v>
      </c>
      <c r="T32" s="433">
        <f t="shared" si="5"/>
        <v>336975939.17291701</v>
      </c>
      <c r="U32" s="433">
        <f t="shared" si="5"/>
        <v>409322172.43240583</v>
      </c>
      <c r="V32" s="433">
        <f t="shared" si="5"/>
        <v>478411159.12640148</v>
      </c>
      <c r="W32" s="433">
        <f t="shared" si="5"/>
        <v>548755100.04716277</v>
      </c>
      <c r="X32" s="433">
        <f t="shared" si="5"/>
        <v>623180319.11742342</v>
      </c>
      <c r="Y32" s="433">
        <f t="shared" si="5"/>
        <v>696463592.74727666</v>
      </c>
      <c r="Z32" s="433">
        <f t="shared" si="5"/>
        <v>774708541.54386401</v>
      </c>
      <c r="AA32" s="433">
        <f t="shared" si="5"/>
        <v>863626870</v>
      </c>
    </row>
  </sheetData>
  <pageMargins left="0.23622047244094491" right="0.31496062992125984" top="0.74803149606299213" bottom="0.39370078740157483" header="0.31496062992125984" footer="0.31496062992125984"/>
  <pageSetup paperSize="9" orientation="landscape" r:id="rId1"/>
  <headerFooter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"/>
  <sheetViews>
    <sheetView zoomScale="60" zoomScaleNormal="60" workbookViewId="0">
      <selection activeCell="R43" sqref="R43"/>
    </sheetView>
  </sheetViews>
  <sheetFormatPr defaultColWidth="9.140625" defaultRowHeight="21"/>
  <cols>
    <col min="1" max="1" width="22.5703125" style="362" bestFit="1" customWidth="1"/>
    <col min="2" max="2" width="14" style="362" bestFit="1" customWidth="1"/>
    <col min="3" max="3" width="16.5703125" style="362" customWidth="1"/>
    <col min="4" max="4" width="15.140625" style="362" bestFit="1" customWidth="1"/>
    <col min="5" max="5" width="14.85546875" style="362" bestFit="1" customWidth="1"/>
    <col min="6" max="6" width="15.42578125" style="362" bestFit="1" customWidth="1"/>
    <col min="7" max="7" width="14.140625" style="362" bestFit="1" customWidth="1"/>
    <col min="8" max="8" width="15.140625" style="362" bestFit="1" customWidth="1"/>
    <col min="9" max="9" width="14.85546875" style="362" bestFit="1" customWidth="1"/>
    <col min="10" max="10" width="14.140625" style="362" bestFit="1" customWidth="1"/>
    <col min="11" max="11" width="14" style="362" bestFit="1" customWidth="1"/>
    <col min="12" max="12" width="15.140625" style="362" bestFit="1" customWidth="1"/>
    <col min="13" max="13" width="14" style="362" bestFit="1" customWidth="1"/>
    <col min="14" max="14" width="16.85546875" style="362" bestFit="1" customWidth="1"/>
    <col min="15" max="15" width="22.5703125" style="362" bestFit="1" customWidth="1"/>
    <col min="16" max="16" width="14.7109375" style="362" bestFit="1" customWidth="1"/>
    <col min="17" max="27" width="16.140625" style="362" bestFit="1" customWidth="1"/>
    <col min="28" max="28" width="16.42578125" style="362" bestFit="1" customWidth="1"/>
    <col min="29" max="16384" width="9.140625" style="362"/>
  </cols>
  <sheetData>
    <row r="1" spans="1:29" s="416" customFormat="1" ht="24" thickBot="1">
      <c r="A1" s="393" t="s">
        <v>584</v>
      </c>
      <c r="B1" s="417"/>
      <c r="C1" s="417" t="s">
        <v>753</v>
      </c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395" t="s">
        <v>585</v>
      </c>
      <c r="P1" s="417"/>
      <c r="Q1" s="417" t="str">
        <f>+C1</f>
        <v>เป้าหมายกำไร/ขาดทุนจากการดำเนินงาน - บันทึกข้อตกลง ปีงบประมาณ 2564</v>
      </c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</row>
    <row r="2" spans="1:29">
      <c r="A2" s="418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9"/>
    </row>
    <row r="3" spans="1:29" s="425" customFormat="1" ht="26.25" customHeight="1">
      <c r="A3" s="420" t="s">
        <v>576</v>
      </c>
      <c r="B3" s="421" t="s">
        <v>586</v>
      </c>
      <c r="C3" s="421" t="s">
        <v>587</v>
      </c>
      <c r="D3" s="421" t="s">
        <v>588</v>
      </c>
      <c r="E3" s="421" t="s">
        <v>589</v>
      </c>
      <c r="F3" s="421" t="s">
        <v>590</v>
      </c>
      <c r="G3" s="421" t="s">
        <v>591</v>
      </c>
      <c r="H3" s="421" t="s">
        <v>592</v>
      </c>
      <c r="I3" s="421" t="s">
        <v>593</v>
      </c>
      <c r="J3" s="421" t="s">
        <v>594</v>
      </c>
      <c r="K3" s="421" t="s">
        <v>595</v>
      </c>
      <c r="L3" s="421" t="s">
        <v>596</v>
      </c>
      <c r="M3" s="422" t="s">
        <v>597</v>
      </c>
      <c r="N3" s="421" t="s">
        <v>571</v>
      </c>
      <c r="O3" s="423" t="s">
        <v>576</v>
      </c>
      <c r="P3" s="424" t="s">
        <v>598</v>
      </c>
      <c r="Q3" s="424" t="s">
        <v>599</v>
      </c>
      <c r="R3" s="424" t="s">
        <v>600</v>
      </c>
      <c r="S3" s="424" t="s">
        <v>601</v>
      </c>
      <c r="T3" s="424" t="s">
        <v>602</v>
      </c>
      <c r="U3" s="424" t="s">
        <v>603</v>
      </c>
      <c r="V3" s="424" t="s">
        <v>604</v>
      </c>
      <c r="W3" s="424" t="s">
        <v>605</v>
      </c>
      <c r="X3" s="424" t="s">
        <v>606</v>
      </c>
      <c r="Y3" s="424" t="s">
        <v>607</v>
      </c>
      <c r="Z3" s="424" t="s">
        <v>608</v>
      </c>
      <c r="AA3" s="424" t="s">
        <v>609</v>
      </c>
    </row>
    <row r="4" spans="1:29">
      <c r="A4" s="426" t="s">
        <v>638</v>
      </c>
      <c r="B4" s="427">
        <f>+รายได้!B4-ค่าใช้จ่าย!B4</f>
        <v>-8728407.6686060466</v>
      </c>
      <c r="C4" s="427">
        <f>+รายได้!C4-ค่าใช้จ่าย!C4</f>
        <v>-9631738.4143255502</v>
      </c>
      <c r="D4" s="427">
        <f>+รายได้!D4-ค่าใช้จ่าย!D4</f>
        <v>-9548541.2662452012</v>
      </c>
      <c r="E4" s="427">
        <f>+รายได้!E4-ค่าใช้จ่าย!E4</f>
        <v>-9372714.5644168779</v>
      </c>
      <c r="F4" s="427">
        <f>+รายได้!F4-ค่าใช้จ่าย!F4</f>
        <v>-9398214.8243159708</v>
      </c>
      <c r="G4" s="427">
        <f>+รายได้!G4-ค่าใช้จ่าย!G4</f>
        <v>-10144396.756605491</v>
      </c>
      <c r="H4" s="427">
        <f>+รายได้!H4-ค่าใช้จ่าย!H4</f>
        <v>-9249587.5465143248</v>
      </c>
      <c r="I4" s="427">
        <f>+รายได้!I4-ค่าใช้จ่าย!I4</f>
        <v>-9487349.5334216096</v>
      </c>
      <c r="J4" s="427">
        <f>+รายได้!J4-ค่าใช้จ่าย!J4</f>
        <v>-9844601.7872910295</v>
      </c>
      <c r="K4" s="427">
        <f>+รายได้!K4-ค่าใช้จ่าย!K4</f>
        <v>-9456389.0435401145</v>
      </c>
      <c r="L4" s="427">
        <f>+รายได้!L4-ค่าใช้จ่าย!L4</f>
        <v>-10224735.740065161</v>
      </c>
      <c r="M4" s="427">
        <f>+รายได้!M4-ค่าใช้จ่าย!M4</f>
        <v>-11770597.854652621</v>
      </c>
      <c r="N4" s="428">
        <f>SUM(B4:M4)</f>
        <v>-116857275</v>
      </c>
      <c r="O4" s="429" t="s">
        <v>638</v>
      </c>
      <c r="P4" s="430">
        <f>+B4</f>
        <v>-8728407.6686060466</v>
      </c>
      <c r="Q4" s="430">
        <f>+P4+C4</f>
        <v>-18360146.082931597</v>
      </c>
      <c r="R4" s="430">
        <f t="shared" ref="R4:AA19" si="0">+Q4+D4</f>
        <v>-27908687.349176798</v>
      </c>
      <c r="S4" s="430">
        <f t="shared" si="0"/>
        <v>-37281401.91359368</v>
      </c>
      <c r="T4" s="430">
        <f t="shared" si="0"/>
        <v>-46679616.737909652</v>
      </c>
      <c r="U4" s="430">
        <f t="shared" si="0"/>
        <v>-56824013.494515143</v>
      </c>
      <c r="V4" s="430">
        <f t="shared" si="0"/>
        <v>-66073601.041029468</v>
      </c>
      <c r="W4" s="430">
        <f t="shared" si="0"/>
        <v>-75560950.574451074</v>
      </c>
      <c r="X4" s="430">
        <f t="shared" si="0"/>
        <v>-85405552.361742109</v>
      </c>
      <c r="Y4" s="430">
        <f t="shared" si="0"/>
        <v>-94861941.405282229</v>
      </c>
      <c r="Z4" s="430">
        <f t="shared" si="0"/>
        <v>-105086677.14534739</v>
      </c>
      <c r="AA4" s="430">
        <f t="shared" si="0"/>
        <v>-116857275</v>
      </c>
      <c r="AB4" s="434"/>
      <c r="AC4" s="435"/>
    </row>
    <row r="5" spans="1:29">
      <c r="A5" s="431" t="s">
        <v>610</v>
      </c>
      <c r="B5" s="427">
        <f>+รายได้!B5-ค่าใช้จ่าย!B5</f>
        <v>41957438.394395739</v>
      </c>
      <c r="C5" s="427">
        <f>+รายได้!C5-ค่าใช้จ่าย!C5</f>
        <v>48046041.83349742</v>
      </c>
      <c r="D5" s="427">
        <f>+รายได้!D5-ค่าใช้จ่าย!D5</f>
        <v>46940902.577018946</v>
      </c>
      <c r="E5" s="427">
        <f>+รายได้!E5-ค่าใช้จ่าย!E5</f>
        <v>48614332.630154178</v>
      </c>
      <c r="F5" s="427">
        <f>+รายได้!F5-ค่าใช้จ่าย!F5</f>
        <v>48280004.573756397</v>
      </c>
      <c r="G5" s="427">
        <f>+รายได้!G5-ค่าใช้จ่าย!G5</f>
        <v>43916347.308625326</v>
      </c>
      <c r="H5" s="427">
        <f>+รายได้!H5-ค่าใช้จ่าย!H5</f>
        <v>50658166.426491693</v>
      </c>
      <c r="I5" s="427">
        <f>+รายได้!I5-ค่าใช้จ่าย!I5</f>
        <v>44126342.352836117</v>
      </c>
      <c r="J5" s="427">
        <f>+รายได้!J5-ค่าใช้จ่าย!J5</f>
        <v>40846218.952151872</v>
      </c>
      <c r="K5" s="427">
        <f>+รายได้!K5-ค่าใช้จ่าย!K5</f>
        <v>38894808.496641994</v>
      </c>
      <c r="L5" s="427">
        <f>+รายได้!L5-ค่าใช้จ่าย!L5</f>
        <v>43704056.399260923</v>
      </c>
      <c r="M5" s="427">
        <f>+รายได้!M5-ค่าใช้จ่าย!M5</f>
        <v>37504769.055169418</v>
      </c>
      <c r="N5" s="428">
        <f>SUM(B5:M5)</f>
        <v>533489429.00000006</v>
      </c>
      <c r="O5" s="432" t="s">
        <v>610</v>
      </c>
      <c r="P5" s="430">
        <f t="shared" ref="P5:P31" si="1">+B5</f>
        <v>41957438.394395739</v>
      </c>
      <c r="Q5" s="430">
        <f t="shared" ref="Q5:AA31" si="2">+P5+C5</f>
        <v>90003480.227893159</v>
      </c>
      <c r="R5" s="430">
        <f t="shared" si="0"/>
        <v>136944382.80491209</v>
      </c>
      <c r="S5" s="430">
        <f t="shared" si="0"/>
        <v>185558715.43506628</v>
      </c>
      <c r="T5" s="430">
        <f t="shared" si="0"/>
        <v>233838720.00882268</v>
      </c>
      <c r="U5" s="430">
        <f t="shared" si="0"/>
        <v>277755067.31744802</v>
      </c>
      <c r="V5" s="430">
        <f t="shared" si="0"/>
        <v>328413233.7439397</v>
      </c>
      <c r="W5" s="430">
        <f t="shared" si="0"/>
        <v>372539576.09677583</v>
      </c>
      <c r="X5" s="430">
        <f t="shared" si="0"/>
        <v>413385795.04892772</v>
      </c>
      <c r="Y5" s="430">
        <f t="shared" si="0"/>
        <v>452280603.54556972</v>
      </c>
      <c r="Z5" s="430">
        <f t="shared" si="0"/>
        <v>495984659.94483066</v>
      </c>
      <c r="AA5" s="430">
        <f t="shared" si="0"/>
        <v>533489429.00000006</v>
      </c>
      <c r="AB5" s="434"/>
      <c r="AC5" s="435"/>
    </row>
    <row r="6" spans="1:29">
      <c r="A6" s="431" t="s">
        <v>611</v>
      </c>
      <c r="B6" s="427">
        <f>+รายได้!B6-ค่าใช้จ่าย!B6</f>
        <v>234468.72392839682</v>
      </c>
      <c r="C6" s="427">
        <f>+รายได้!C6-ค่าใช้จ่าย!C6</f>
        <v>271686.41169258754</v>
      </c>
      <c r="D6" s="427">
        <f>+รายได้!D6-ค่าใช้จ่าย!D6</f>
        <v>255768.15191721497</v>
      </c>
      <c r="E6" s="427">
        <f>+รายได้!E6-ค่าใช้จ่าย!E6</f>
        <v>252286.29220512102</v>
      </c>
      <c r="F6" s="427">
        <f>+รายได้!F6-ค่าใช้จ่าย!F6</f>
        <v>240264.09059998975</v>
      </c>
      <c r="G6" s="427">
        <f>+รายได้!G6-ค่าใช้จ่าย!G6</f>
        <v>299965.73925228638</v>
      </c>
      <c r="H6" s="427">
        <f>+รายได้!H6-ค่าใช้จ่าย!H6</f>
        <v>503165.95903578086</v>
      </c>
      <c r="I6" s="427">
        <f>+รายได้!I6-ค่าใช้จ่าย!I6</f>
        <v>327569.25434773159</v>
      </c>
      <c r="J6" s="427">
        <f>+รายได้!J6-ค่าใช้จ่าย!J6</f>
        <v>278090.06052414048</v>
      </c>
      <c r="K6" s="427">
        <f>+รายได้!K6-ค่าใช้จ่าย!K6</f>
        <v>167384.1028443902</v>
      </c>
      <c r="L6" s="427">
        <f>+รายได้!L6-ค่าใช้จ่าย!L6</f>
        <v>165388.38667555864</v>
      </c>
      <c r="M6" s="427">
        <f>+รายได้!M6-ค่าใช้จ่าย!M6</f>
        <v>78929.826976801385</v>
      </c>
      <c r="N6" s="428">
        <f t="shared" ref="N6:N31" si="3">SUM(B6:M6)</f>
        <v>3074966.9999999995</v>
      </c>
      <c r="O6" s="432" t="s">
        <v>611</v>
      </c>
      <c r="P6" s="430">
        <f t="shared" si="1"/>
        <v>234468.72392839682</v>
      </c>
      <c r="Q6" s="430">
        <f t="shared" si="2"/>
        <v>506155.13562098437</v>
      </c>
      <c r="R6" s="430">
        <f t="shared" si="0"/>
        <v>761923.28753819934</v>
      </c>
      <c r="S6" s="430">
        <f t="shared" si="0"/>
        <v>1014209.5797433204</v>
      </c>
      <c r="T6" s="430">
        <f t="shared" si="0"/>
        <v>1254473.6703433101</v>
      </c>
      <c r="U6" s="430">
        <f t="shared" si="0"/>
        <v>1554439.4095955966</v>
      </c>
      <c r="V6" s="430">
        <f t="shared" si="0"/>
        <v>2057605.3686313774</v>
      </c>
      <c r="W6" s="430">
        <f t="shared" si="0"/>
        <v>2385174.6229791092</v>
      </c>
      <c r="X6" s="430">
        <f t="shared" si="0"/>
        <v>2663264.6835032497</v>
      </c>
      <c r="Y6" s="430">
        <f t="shared" si="0"/>
        <v>2830648.7863476397</v>
      </c>
      <c r="Z6" s="430">
        <f t="shared" si="0"/>
        <v>2996037.1730231983</v>
      </c>
      <c r="AA6" s="430">
        <f t="shared" si="0"/>
        <v>3074966.9999999995</v>
      </c>
      <c r="AB6" s="434"/>
      <c r="AC6" s="435"/>
    </row>
    <row r="7" spans="1:29">
      <c r="A7" s="431" t="s">
        <v>612</v>
      </c>
      <c r="B7" s="427">
        <f>+รายได้!B7-ค่าใช้จ่าย!B7</f>
        <v>3951436.2408034513</v>
      </c>
      <c r="C7" s="427">
        <f>+รายได้!C7-ค่าใช้จ่าย!C7</f>
        <v>4135890.8859090661</v>
      </c>
      <c r="D7" s="427">
        <f>+รายได้!D7-ค่าใช้จ่าย!D7</f>
        <v>4079126.6332103494</v>
      </c>
      <c r="E7" s="427">
        <f>+รายได้!E7-ค่าใช้จ่าย!E7</f>
        <v>4231499.5587649895</v>
      </c>
      <c r="F7" s="427">
        <f>+รายได้!F7-ค่าใช้จ่าย!F7</f>
        <v>4512211.0322052902</v>
      </c>
      <c r="G7" s="427">
        <f>+รายได้!G7-ค่าใช้จ่าย!G7</f>
        <v>4225273.4910169821</v>
      </c>
      <c r="H7" s="427">
        <f>+รายได้!H7-ค่าใช้จ่าย!H7</f>
        <v>5239443.0408370309</v>
      </c>
      <c r="I7" s="427">
        <f>+รายได้!I7-ค่าใช้จ่าย!I7</f>
        <v>5031994.338752456</v>
      </c>
      <c r="J7" s="427">
        <f>+รายได้!J7-ค่าใช้จ่าย!J7</f>
        <v>4416377.9393834099</v>
      </c>
      <c r="K7" s="427">
        <f>+รายได้!K7-ค่าใช้จ่าย!K7</f>
        <v>4011969.9294545795</v>
      </c>
      <c r="L7" s="427">
        <f>+รายได้!L7-ค่าใช้จ่าย!L7</f>
        <v>3906075.394428147</v>
      </c>
      <c r="M7" s="427">
        <f>+รายได้!M7-ค่าใช้จ่าย!M7</f>
        <v>3687900.5152342515</v>
      </c>
      <c r="N7" s="428">
        <f t="shared" si="3"/>
        <v>51429199.000000015</v>
      </c>
      <c r="O7" s="432" t="s">
        <v>612</v>
      </c>
      <c r="P7" s="430">
        <f t="shared" si="1"/>
        <v>3951436.2408034513</v>
      </c>
      <c r="Q7" s="430">
        <f t="shared" si="2"/>
        <v>8087327.1267125178</v>
      </c>
      <c r="R7" s="430">
        <f t="shared" si="0"/>
        <v>12166453.759922868</v>
      </c>
      <c r="S7" s="430">
        <f t="shared" si="0"/>
        <v>16397953.318687856</v>
      </c>
      <c r="T7" s="430">
        <f t="shared" si="0"/>
        <v>20910164.350893147</v>
      </c>
      <c r="U7" s="430">
        <f t="shared" si="0"/>
        <v>25135437.841910131</v>
      </c>
      <c r="V7" s="430">
        <f t="shared" si="0"/>
        <v>30374880.882747162</v>
      </c>
      <c r="W7" s="430">
        <f t="shared" si="0"/>
        <v>35406875.221499622</v>
      </c>
      <c r="X7" s="430">
        <f t="shared" si="0"/>
        <v>39823253.160883032</v>
      </c>
      <c r="Y7" s="430">
        <f t="shared" si="0"/>
        <v>43835223.090337612</v>
      </c>
      <c r="Z7" s="430">
        <f t="shared" si="0"/>
        <v>47741298.484765761</v>
      </c>
      <c r="AA7" s="430">
        <f t="shared" si="0"/>
        <v>51429199.000000015</v>
      </c>
      <c r="AB7" s="434"/>
      <c r="AC7" s="435"/>
    </row>
    <row r="8" spans="1:29">
      <c r="A8" s="431" t="s">
        <v>613</v>
      </c>
      <c r="B8" s="427">
        <f>+รายได้!B8-ค่าใช้จ่าย!B8</f>
        <v>6512011.4110336471</v>
      </c>
      <c r="C8" s="427">
        <f>+รายได้!C8-ค่าใช้จ่าย!C8</f>
        <v>6764653.2104305178</v>
      </c>
      <c r="D8" s="427">
        <f>+รายได้!D8-ค่าใช้จ่าย!D8</f>
        <v>6689175.7640104666</v>
      </c>
      <c r="E8" s="427">
        <f>+รายได้!E8-ค่าใช้จ่าย!E8</f>
        <v>7035586.066171403</v>
      </c>
      <c r="F8" s="427">
        <f>+รายได้!F8-ค่าใช้จ่าย!F8</f>
        <v>7015333.6191112474</v>
      </c>
      <c r="G8" s="427">
        <f>+รายได้!G8-ค่าใช้จ่าย!G8</f>
        <v>6903567.9400971346</v>
      </c>
      <c r="H8" s="427">
        <f>+รายได้!H8-ค่าใช้จ่าย!H8</f>
        <v>7808727.5513259945</v>
      </c>
      <c r="I8" s="427">
        <f>+รายได้!I8-ค่าใช้จ่าย!I8</f>
        <v>7401473.2160621984</v>
      </c>
      <c r="J8" s="427">
        <f>+รายได้!J8-ค่าใช้จ่าย!J8</f>
        <v>6552138.5566240354</v>
      </c>
      <c r="K8" s="427">
        <f>+รายได้!K8-ค่าใช้จ่าย!K8</f>
        <v>6054759.5814883038</v>
      </c>
      <c r="L8" s="427">
        <f>+รายได้!L8-ค่าใช้จ่าย!L8</f>
        <v>6782295.5273388866</v>
      </c>
      <c r="M8" s="427">
        <f>+รายได้!M8-ค่าใช้จ่าย!M8</f>
        <v>8651992.5563061461</v>
      </c>
      <c r="N8" s="428">
        <f t="shared" si="3"/>
        <v>84171715</v>
      </c>
      <c r="O8" s="432" t="s">
        <v>613</v>
      </c>
      <c r="P8" s="430">
        <f t="shared" si="1"/>
        <v>6512011.4110336471</v>
      </c>
      <c r="Q8" s="430">
        <f t="shared" si="2"/>
        <v>13276664.621464165</v>
      </c>
      <c r="R8" s="430">
        <f t="shared" si="0"/>
        <v>19965840.38547463</v>
      </c>
      <c r="S8" s="430">
        <f t="shared" si="0"/>
        <v>27001426.451646034</v>
      </c>
      <c r="T8" s="430">
        <f t="shared" si="0"/>
        <v>34016760.070757285</v>
      </c>
      <c r="U8" s="430">
        <f t="shared" si="0"/>
        <v>40920328.010854423</v>
      </c>
      <c r="V8" s="430">
        <f t="shared" si="0"/>
        <v>48729055.562180415</v>
      </c>
      <c r="W8" s="430">
        <f t="shared" si="0"/>
        <v>56130528.77824261</v>
      </c>
      <c r="X8" s="430">
        <f t="shared" si="0"/>
        <v>62682667.334866643</v>
      </c>
      <c r="Y8" s="430">
        <f t="shared" si="0"/>
        <v>68737426.916354954</v>
      </c>
      <c r="Z8" s="430">
        <f t="shared" si="0"/>
        <v>75519722.443693846</v>
      </c>
      <c r="AA8" s="430">
        <f t="shared" si="0"/>
        <v>84171715</v>
      </c>
      <c r="AB8" s="434"/>
      <c r="AC8" s="435"/>
    </row>
    <row r="9" spans="1:29">
      <c r="A9" s="431" t="s">
        <v>614</v>
      </c>
      <c r="B9" s="427">
        <f>+รายได้!B9-ค่าใช้จ่าย!B9</f>
        <v>1441803.0154789756</v>
      </c>
      <c r="C9" s="427">
        <f>+รายได้!C9-ค่าใช้จ่าย!C9</f>
        <v>1591632.3007394529</v>
      </c>
      <c r="D9" s="427">
        <f>+รายได้!D9-ค่าใช้จ่าย!D9</f>
        <v>1603738.4636777064</v>
      </c>
      <c r="E9" s="427">
        <f>+รายได้!E9-ค่าใช้จ่าย!E9</f>
        <v>1772274.6290903878</v>
      </c>
      <c r="F9" s="427">
        <f>+รายได้!F9-ค่าใช้จ่าย!F9</f>
        <v>1686845.8963027454</v>
      </c>
      <c r="G9" s="427">
        <f>+รายได้!G9-ค่าใช้จ่าย!G9</f>
        <v>1574199.6459979464</v>
      </c>
      <c r="H9" s="427">
        <f>+รายได้!H9-ค่าใช้จ่าย!H9</f>
        <v>1892439.3247351942</v>
      </c>
      <c r="I9" s="427">
        <f>+รายได้!I9-ค่าใช้จ่าย!I9</f>
        <v>1549307.9298107226</v>
      </c>
      <c r="J9" s="427">
        <f>+รายได้!J9-ค่าใช้จ่าย!J9</f>
        <v>1263449.0057289652</v>
      </c>
      <c r="K9" s="427">
        <f>+รายได้!K9-ค่าใช้จ่าย!K9</f>
        <v>1372412.9294912394</v>
      </c>
      <c r="L9" s="427">
        <f>+รายได้!L9-ค่าใช้จ่าย!L9</f>
        <v>1345967.8506318503</v>
      </c>
      <c r="M9" s="427">
        <f>+รายได้!M9-ค่าใช้จ่าย!M9</f>
        <v>1505179.0083148077</v>
      </c>
      <c r="N9" s="428">
        <f t="shared" si="3"/>
        <v>18599249.999999993</v>
      </c>
      <c r="O9" s="432" t="s">
        <v>614</v>
      </c>
      <c r="P9" s="430">
        <f t="shared" si="1"/>
        <v>1441803.0154789756</v>
      </c>
      <c r="Q9" s="430">
        <f t="shared" si="2"/>
        <v>3033435.3162184283</v>
      </c>
      <c r="R9" s="430">
        <f t="shared" si="0"/>
        <v>4637173.7798961345</v>
      </c>
      <c r="S9" s="430">
        <f t="shared" si="0"/>
        <v>6409448.4089865219</v>
      </c>
      <c r="T9" s="430">
        <f t="shared" si="0"/>
        <v>8096294.3052892676</v>
      </c>
      <c r="U9" s="430">
        <f t="shared" si="0"/>
        <v>9670493.9512872137</v>
      </c>
      <c r="V9" s="430">
        <f t="shared" si="0"/>
        <v>11562933.276022408</v>
      </c>
      <c r="W9" s="430">
        <f t="shared" si="0"/>
        <v>13112241.205833131</v>
      </c>
      <c r="X9" s="430">
        <f t="shared" si="0"/>
        <v>14375690.211562097</v>
      </c>
      <c r="Y9" s="430">
        <f t="shared" si="0"/>
        <v>15748103.141053336</v>
      </c>
      <c r="Z9" s="430">
        <f t="shared" si="0"/>
        <v>17094070.991685186</v>
      </c>
      <c r="AA9" s="430">
        <f t="shared" si="0"/>
        <v>18599249.999999993</v>
      </c>
      <c r="AB9" s="434"/>
      <c r="AC9" s="435"/>
    </row>
    <row r="10" spans="1:29">
      <c r="A10" s="431" t="s">
        <v>615</v>
      </c>
      <c r="B10" s="427">
        <f>+รายได้!B10-ค่าใช้จ่าย!B10</f>
        <v>1371363.7315136231</v>
      </c>
      <c r="C10" s="427">
        <f>+รายได้!C10-ค่าใช้จ่าย!C10</f>
        <v>1432541.3115146593</v>
      </c>
      <c r="D10" s="427">
        <f>+รายได้!D10-ค่าใช้จ่าย!D10</f>
        <v>1402607.4594381903</v>
      </c>
      <c r="E10" s="427">
        <f>+รายได้!E10-ค่าใช้จ่าย!E10</f>
        <v>1392407.3626396984</v>
      </c>
      <c r="F10" s="427">
        <f>+รายได้!F10-ค่าใช้จ่าย!F10</f>
        <v>1406438.4337107521</v>
      </c>
      <c r="G10" s="427">
        <f>+รายได้!G10-ค่าใช้จ่าย!G10</f>
        <v>1287764.25289108</v>
      </c>
      <c r="H10" s="427">
        <f>+รายได้!H10-ค่าใช้จ่าย!H10</f>
        <v>1514587.0061621759</v>
      </c>
      <c r="I10" s="427">
        <f>+รายได้!I10-ค่าใช้จ่าย!I10</f>
        <v>1361508.1489167034</v>
      </c>
      <c r="J10" s="427">
        <f>+รายได้!J10-ค่าใช้จ่าย!J10</f>
        <v>1281542.3059410411</v>
      </c>
      <c r="K10" s="427">
        <f>+รายได้!K10-ค่าใช้จ่าย!K10</f>
        <v>1327044.3013034295</v>
      </c>
      <c r="L10" s="427">
        <f>+รายได้!L10-ค่าใช้จ่าย!L10</f>
        <v>1192562.3687540048</v>
      </c>
      <c r="M10" s="427">
        <f>+รายได้!M10-ค่าใช้จ่าย!M10</f>
        <v>862233.31721463939</v>
      </c>
      <c r="N10" s="428">
        <f t="shared" si="3"/>
        <v>15832599.999999998</v>
      </c>
      <c r="O10" s="432" t="s">
        <v>615</v>
      </c>
      <c r="P10" s="430">
        <f t="shared" si="1"/>
        <v>1371363.7315136231</v>
      </c>
      <c r="Q10" s="430">
        <f t="shared" si="2"/>
        <v>2803905.0430282825</v>
      </c>
      <c r="R10" s="430">
        <f t="shared" si="0"/>
        <v>4206512.5024664728</v>
      </c>
      <c r="S10" s="430">
        <f t="shared" si="0"/>
        <v>5598919.865106171</v>
      </c>
      <c r="T10" s="430">
        <f t="shared" si="0"/>
        <v>7005358.2988169231</v>
      </c>
      <c r="U10" s="430">
        <f t="shared" si="0"/>
        <v>8293122.5517080035</v>
      </c>
      <c r="V10" s="430">
        <f t="shared" si="0"/>
        <v>9807709.5578701794</v>
      </c>
      <c r="W10" s="430">
        <f t="shared" si="0"/>
        <v>11169217.706786882</v>
      </c>
      <c r="X10" s="430">
        <f t="shared" si="0"/>
        <v>12450760.012727924</v>
      </c>
      <c r="Y10" s="430">
        <f t="shared" si="0"/>
        <v>13777804.314031353</v>
      </c>
      <c r="Z10" s="430">
        <f t="shared" si="0"/>
        <v>14970366.682785358</v>
      </c>
      <c r="AA10" s="430">
        <f t="shared" si="0"/>
        <v>15832599.999999998</v>
      </c>
      <c r="AB10" s="434"/>
      <c r="AC10" s="435"/>
    </row>
    <row r="11" spans="1:29">
      <c r="A11" s="431" t="s">
        <v>616</v>
      </c>
      <c r="B11" s="427">
        <f>+รายได้!B11-ค่าใช้จ่าย!B11</f>
        <v>2108052.5880753957</v>
      </c>
      <c r="C11" s="427">
        <f>+รายได้!C11-ค่าใช้จ่าย!C11</f>
        <v>2085171.0165313443</v>
      </c>
      <c r="D11" s="427">
        <f>+รายได้!D11-ค่าใช้จ่าย!D11</f>
        <v>2013399.9169957095</v>
      </c>
      <c r="E11" s="427">
        <f>+รายได้!E11-ค่าใช้จ่าย!E11</f>
        <v>2014223.9189249941</v>
      </c>
      <c r="F11" s="427">
        <f>+รายได้!F11-ค่าใช้จ่าย!F11</f>
        <v>2177180.1255563833</v>
      </c>
      <c r="G11" s="427">
        <f>+รายได้!G11-ค่าใช้จ่าย!G11</f>
        <v>1871502.8225651663</v>
      </c>
      <c r="H11" s="427">
        <f>+รายได้!H11-ค่าใช้จ่าย!H11</f>
        <v>2384948.5426599886</v>
      </c>
      <c r="I11" s="427">
        <f>+รายได้!I11-ค่าใช้จ่าย!I11</f>
        <v>2394906.8364066351</v>
      </c>
      <c r="J11" s="427">
        <f>+รายได้!J11-ค่าใช้จ่าย!J11</f>
        <v>2113816.4151922986</v>
      </c>
      <c r="K11" s="427">
        <f>+รายได้!K11-ค่าใช้จ่าย!K11</f>
        <v>1913841.4601214929</v>
      </c>
      <c r="L11" s="427">
        <f>+รายได้!L11-ค่าใช้จ่าย!L11</f>
        <v>1541767.7126419335</v>
      </c>
      <c r="M11" s="427">
        <f>+รายได้!M11-ค่าใช้จ่าย!M11</f>
        <v>1928265.6443286575</v>
      </c>
      <c r="N11" s="428">
        <f t="shared" si="3"/>
        <v>24547077</v>
      </c>
      <c r="O11" s="432" t="s">
        <v>616</v>
      </c>
      <c r="P11" s="430">
        <f t="shared" si="1"/>
        <v>2108052.5880753957</v>
      </c>
      <c r="Q11" s="430">
        <f t="shared" si="2"/>
        <v>4193223.6046067402</v>
      </c>
      <c r="R11" s="430">
        <f t="shared" si="0"/>
        <v>6206623.5216024499</v>
      </c>
      <c r="S11" s="430">
        <f t="shared" si="0"/>
        <v>8220847.4405274438</v>
      </c>
      <c r="T11" s="430">
        <f t="shared" si="0"/>
        <v>10398027.566083826</v>
      </c>
      <c r="U11" s="430">
        <f t="shared" si="0"/>
        <v>12269530.388648992</v>
      </c>
      <c r="V11" s="430">
        <f t="shared" si="0"/>
        <v>14654478.931308981</v>
      </c>
      <c r="W11" s="430">
        <f t="shared" si="0"/>
        <v>17049385.767715618</v>
      </c>
      <c r="X11" s="430">
        <f t="shared" si="0"/>
        <v>19163202.182907917</v>
      </c>
      <c r="Y11" s="430">
        <f t="shared" si="0"/>
        <v>21077043.64302941</v>
      </c>
      <c r="Z11" s="430">
        <f t="shared" si="0"/>
        <v>22618811.355671342</v>
      </c>
      <c r="AA11" s="430">
        <f t="shared" si="0"/>
        <v>24547077</v>
      </c>
      <c r="AB11" s="434"/>
      <c r="AC11" s="435"/>
    </row>
    <row r="12" spans="1:29">
      <c r="A12" s="431" t="s">
        <v>617</v>
      </c>
      <c r="B12" s="427">
        <f>+รายได้!B12-ค่าใช้จ่าย!B12</f>
        <v>861307.994305467</v>
      </c>
      <c r="C12" s="427">
        <f>+รายได้!C12-ค่าใช้จ่าย!C12</f>
        <v>1016757.5150599247</v>
      </c>
      <c r="D12" s="427">
        <f>+รายได้!D12-ค่าใช้จ่าย!D12</f>
        <v>982304.84021628485</v>
      </c>
      <c r="E12" s="427">
        <f>+รายได้!E12-ค่าใช้จ่าย!E12</f>
        <v>1012262.139131985</v>
      </c>
      <c r="F12" s="427">
        <f>+รายได้!F12-ค่าใช้จ่าย!F12</f>
        <v>1057636.9313322632</v>
      </c>
      <c r="G12" s="427">
        <f>+รายได้!G12-ค่าใช้จ่าย!G12</f>
        <v>962144.9814194272</v>
      </c>
      <c r="H12" s="427">
        <f>+รายได้!H12-ค่าใช้จ่าย!H12</f>
        <v>1280940.1507944716</v>
      </c>
      <c r="I12" s="427">
        <f>+รายได้!I12-ค่าใช้จ่าย!I12</f>
        <v>1259975.7443464196</v>
      </c>
      <c r="J12" s="427">
        <f>+รายได้!J12-ค่าใช้จ่าย!J12</f>
        <v>989518.92709248583</v>
      </c>
      <c r="K12" s="427">
        <f>+รายได้!K12-ค่าใช้จ่าย!K12</f>
        <v>666278.41863655322</v>
      </c>
      <c r="L12" s="427">
        <f>+รายได้!L12-ค่าใช้จ่าย!L12</f>
        <v>990875.97341542505</v>
      </c>
      <c r="M12" s="427">
        <f>+รายได้!M12-ค่าใช้จ่าย!M12</f>
        <v>698712.3842492844</v>
      </c>
      <c r="N12" s="428">
        <f t="shared" si="3"/>
        <v>11778715.999999993</v>
      </c>
      <c r="O12" s="432" t="s">
        <v>617</v>
      </c>
      <c r="P12" s="430">
        <f t="shared" si="1"/>
        <v>861307.994305467</v>
      </c>
      <c r="Q12" s="430">
        <f t="shared" si="2"/>
        <v>1878065.5093653917</v>
      </c>
      <c r="R12" s="430">
        <f t="shared" si="0"/>
        <v>2860370.3495816765</v>
      </c>
      <c r="S12" s="430">
        <f t="shared" si="0"/>
        <v>3872632.4887136617</v>
      </c>
      <c r="T12" s="430">
        <f t="shared" si="0"/>
        <v>4930269.4200459253</v>
      </c>
      <c r="U12" s="430">
        <f t="shared" si="0"/>
        <v>5892414.4014653526</v>
      </c>
      <c r="V12" s="430">
        <f t="shared" si="0"/>
        <v>7173354.5522598242</v>
      </c>
      <c r="W12" s="430">
        <f t="shared" si="0"/>
        <v>8433330.2966062445</v>
      </c>
      <c r="X12" s="430">
        <f t="shared" si="0"/>
        <v>9422849.2236987296</v>
      </c>
      <c r="Y12" s="430">
        <f t="shared" si="0"/>
        <v>10089127.642335283</v>
      </c>
      <c r="Z12" s="430">
        <f t="shared" si="0"/>
        <v>11080003.615750708</v>
      </c>
      <c r="AA12" s="430">
        <f t="shared" si="0"/>
        <v>11778715.999999993</v>
      </c>
      <c r="AB12" s="434"/>
      <c r="AC12" s="435"/>
    </row>
    <row r="13" spans="1:29">
      <c r="A13" s="431" t="s">
        <v>618</v>
      </c>
      <c r="B13" s="427">
        <f>+รายได้!B13-ค่าใช้จ่าย!B13</f>
        <v>3756512.2909912099</v>
      </c>
      <c r="C13" s="427">
        <f>+รายได้!C13-ค่าใช้จ่าย!C13</f>
        <v>3899527.5834848154</v>
      </c>
      <c r="D13" s="427">
        <f>+รายได้!D13-ค่าใช้จ่าย!D13</f>
        <v>3873485.7500139996</v>
      </c>
      <c r="E13" s="427">
        <f>+รายได้!E13-ค่าใช้จ่าย!E13</f>
        <v>3831308.5373867289</v>
      </c>
      <c r="F13" s="427">
        <f>+รายได้!F13-ค่าใช้จ่าย!F13</f>
        <v>3575242.4493987667</v>
      </c>
      <c r="G13" s="427">
        <f>+รายได้!G13-ค่าใช้จ่าย!G13</f>
        <v>3480861.799080105</v>
      </c>
      <c r="H13" s="427">
        <f>+รายได้!H13-ค่าใช้จ่าย!H13</f>
        <v>4491653.5360618308</v>
      </c>
      <c r="I13" s="427">
        <f>+รายได้!I13-ค่าใช้จ่าย!I13</f>
        <v>4464888.790227985</v>
      </c>
      <c r="J13" s="427">
        <f>+รายได้!J13-ค่าใช้จ่าย!J13</f>
        <v>3732097.2146464749</v>
      </c>
      <c r="K13" s="427">
        <f>+รายได้!K13-ค่าใช้จ่าย!K13</f>
        <v>3547413.9652912579</v>
      </c>
      <c r="L13" s="427">
        <f>+รายได้!L13-ค่าใช้จ่าย!L13</f>
        <v>3671328.2939922959</v>
      </c>
      <c r="M13" s="427">
        <f>+รายได้!M13-ค่าใช้จ่าย!M13</f>
        <v>3803381.7894245377</v>
      </c>
      <c r="N13" s="428">
        <f t="shared" si="3"/>
        <v>46127702</v>
      </c>
      <c r="O13" s="432" t="s">
        <v>618</v>
      </c>
      <c r="P13" s="430">
        <f t="shared" si="1"/>
        <v>3756512.2909912099</v>
      </c>
      <c r="Q13" s="430">
        <f t="shared" si="2"/>
        <v>7656039.8744760249</v>
      </c>
      <c r="R13" s="430">
        <f t="shared" si="0"/>
        <v>11529525.624490025</v>
      </c>
      <c r="S13" s="430">
        <f t="shared" si="0"/>
        <v>15360834.161876753</v>
      </c>
      <c r="T13" s="430">
        <f t="shared" si="0"/>
        <v>18936076.61127552</v>
      </c>
      <c r="U13" s="430">
        <f t="shared" si="0"/>
        <v>22416938.410355624</v>
      </c>
      <c r="V13" s="430">
        <f t="shared" si="0"/>
        <v>26908591.946417455</v>
      </c>
      <c r="W13" s="430">
        <f t="shared" si="0"/>
        <v>31373480.736645438</v>
      </c>
      <c r="X13" s="430">
        <f t="shared" si="0"/>
        <v>35105577.951291911</v>
      </c>
      <c r="Y13" s="430">
        <f t="shared" si="0"/>
        <v>38652991.916583166</v>
      </c>
      <c r="Z13" s="430">
        <f t="shared" si="0"/>
        <v>42324320.210575461</v>
      </c>
      <c r="AA13" s="430">
        <f t="shared" si="0"/>
        <v>46127702</v>
      </c>
      <c r="AB13" s="434"/>
      <c r="AC13" s="435"/>
    </row>
    <row r="14" spans="1:29">
      <c r="A14" s="431" t="s">
        <v>619</v>
      </c>
      <c r="B14" s="427">
        <f>+รายได้!B14-ค่าใช้จ่าย!B14</f>
        <v>-97875.762118663348</v>
      </c>
      <c r="C14" s="427">
        <f>+รายได้!C14-ค่าใช้จ่าย!C14</f>
        <v>-86352.960745570133</v>
      </c>
      <c r="D14" s="427">
        <f>+รายได้!D14-ค่าใช้จ่าย!D14</f>
        <v>-87068.515308474016</v>
      </c>
      <c r="E14" s="427">
        <f>+รายได้!E14-ค่าใช้จ่าย!E14</f>
        <v>-89826.659402130928</v>
      </c>
      <c r="F14" s="427">
        <f>+รายได้!F14-ค่าใช้จ่าย!F14</f>
        <v>-94511.080244872195</v>
      </c>
      <c r="G14" s="427">
        <f>+รายได้!G14-ค่าใช้จ่าย!G14</f>
        <v>-123827.75420780008</v>
      </c>
      <c r="H14" s="427">
        <f>+รายได้!H14-ค่าใช้จ่าย!H14</f>
        <v>-299295.61141682894</v>
      </c>
      <c r="I14" s="427">
        <f>+รายได้!I14-ค่าใช้จ่าย!I14</f>
        <v>-7619.763854879071</v>
      </c>
      <c r="J14" s="427">
        <f>+รายได้!J14-ค่าใช้จ่าย!J14</f>
        <v>-68692.334089672775</v>
      </c>
      <c r="K14" s="427">
        <f>+รายได้!K14-ค่าใช้จ่าย!K14</f>
        <v>-97670.729962077108</v>
      </c>
      <c r="L14" s="427">
        <f>+รายได้!L14-ค่าใช้จ่าย!L14</f>
        <v>-43383.227694337838</v>
      </c>
      <c r="M14" s="427">
        <f>+รายได้!M14-ค่าใช้จ่าย!M14</f>
        <v>-128309.60095469211</v>
      </c>
      <c r="N14" s="428">
        <f t="shared" si="3"/>
        <v>-1224433.9999999984</v>
      </c>
      <c r="O14" s="432" t="s">
        <v>619</v>
      </c>
      <c r="P14" s="430">
        <f t="shared" si="1"/>
        <v>-97875.762118663348</v>
      </c>
      <c r="Q14" s="430">
        <f t="shared" si="2"/>
        <v>-184228.72286423348</v>
      </c>
      <c r="R14" s="430">
        <f t="shared" si="0"/>
        <v>-271297.2381727075</v>
      </c>
      <c r="S14" s="430">
        <f t="shared" si="0"/>
        <v>-361123.89757483843</v>
      </c>
      <c r="T14" s="430">
        <f t="shared" si="0"/>
        <v>-455634.97781971062</v>
      </c>
      <c r="U14" s="430">
        <f t="shared" si="0"/>
        <v>-579462.73202751065</v>
      </c>
      <c r="V14" s="430">
        <f t="shared" si="0"/>
        <v>-878758.34344433958</v>
      </c>
      <c r="W14" s="430">
        <f t="shared" si="0"/>
        <v>-886378.10729921865</v>
      </c>
      <c r="X14" s="430">
        <f t="shared" si="0"/>
        <v>-955070.44138889143</v>
      </c>
      <c r="Y14" s="430">
        <f t="shared" si="0"/>
        <v>-1052741.1713509685</v>
      </c>
      <c r="Z14" s="430">
        <f t="shared" si="0"/>
        <v>-1096124.3990453063</v>
      </c>
      <c r="AA14" s="430">
        <f t="shared" si="0"/>
        <v>-1224433.9999999984</v>
      </c>
      <c r="AB14" s="434"/>
      <c r="AC14" s="435"/>
    </row>
    <row r="15" spans="1:29">
      <c r="A15" s="431" t="s">
        <v>620</v>
      </c>
      <c r="B15" s="427">
        <f>+รายได้!B15-ค่าใช้จ่าย!B15</f>
        <v>9831630.2055240758</v>
      </c>
      <c r="C15" s="427">
        <f>+รายได้!C15-ค่าใช้จ่าย!C15</f>
        <v>9987830.6621831059</v>
      </c>
      <c r="D15" s="427">
        <f>+รายได้!D15-ค่าใช้จ่าย!D15</f>
        <v>10427676.486300152</v>
      </c>
      <c r="E15" s="427">
        <f>+รายได้!E15-ค่าใช้จ่าย!E15</f>
        <v>10183626.420193415</v>
      </c>
      <c r="F15" s="427">
        <f>+รายได้!F15-ค่าใช้จ่าย!F15</f>
        <v>10892854.37810771</v>
      </c>
      <c r="G15" s="427">
        <f>+รายได้!G15-ค่าใช้จ่าย!G15</f>
        <v>9941977.8786734939</v>
      </c>
      <c r="H15" s="427">
        <f>+รายได้!H15-ค่าใช้จ่าย!H15</f>
        <v>12414093.417224776</v>
      </c>
      <c r="I15" s="427">
        <f>+รายได้!I15-ค่าใช้จ่าย!I15</f>
        <v>11399573.96951648</v>
      </c>
      <c r="J15" s="427">
        <f>+รายได้!J15-ค่าใช้จ่าย!J15</f>
        <v>10774675.356939077</v>
      </c>
      <c r="K15" s="427">
        <f>+รายได้!K15-ค่าใช้จ่าย!K15</f>
        <v>9311362.2272901423</v>
      </c>
      <c r="L15" s="427">
        <f>+รายได้!L15-ค่าใช้จ่าย!L15</f>
        <v>10975275.288385222</v>
      </c>
      <c r="M15" s="427">
        <f>+รายได้!M15-ค่าใช้จ่าย!M15</f>
        <v>7278397.7096623648</v>
      </c>
      <c r="N15" s="428">
        <f t="shared" si="3"/>
        <v>123418974.00000003</v>
      </c>
      <c r="O15" s="432" t="s">
        <v>620</v>
      </c>
      <c r="P15" s="430">
        <f t="shared" si="1"/>
        <v>9831630.2055240758</v>
      </c>
      <c r="Q15" s="430">
        <f t="shared" si="2"/>
        <v>19819460.867707182</v>
      </c>
      <c r="R15" s="430">
        <f t="shared" si="0"/>
        <v>30247137.354007334</v>
      </c>
      <c r="S15" s="430">
        <f t="shared" si="0"/>
        <v>40430763.774200752</v>
      </c>
      <c r="T15" s="430">
        <f t="shared" si="0"/>
        <v>51323618.152308464</v>
      </c>
      <c r="U15" s="430">
        <f t="shared" si="0"/>
        <v>61265596.030981958</v>
      </c>
      <c r="V15" s="430">
        <f t="shared" si="0"/>
        <v>73679689.448206738</v>
      </c>
      <c r="W15" s="430">
        <f t="shared" si="0"/>
        <v>85079263.417723224</v>
      </c>
      <c r="X15" s="430">
        <f t="shared" si="0"/>
        <v>95853938.774662301</v>
      </c>
      <c r="Y15" s="430">
        <f t="shared" si="0"/>
        <v>105165301.00195244</v>
      </c>
      <c r="Z15" s="430">
        <f t="shared" si="0"/>
        <v>116140576.29033767</v>
      </c>
      <c r="AA15" s="430">
        <f t="shared" si="0"/>
        <v>123418974.00000003</v>
      </c>
      <c r="AB15" s="434"/>
      <c r="AC15" s="435"/>
    </row>
    <row r="16" spans="1:29">
      <c r="A16" s="431" t="s">
        <v>621</v>
      </c>
      <c r="B16" s="427">
        <f>+รายได้!B16-ค่าใช้จ่าย!B16</f>
        <v>638849.58079257864</v>
      </c>
      <c r="C16" s="427">
        <f>+รายได้!C16-ค่าใช้จ่าย!C16</f>
        <v>605422.08157685841</v>
      </c>
      <c r="D16" s="427">
        <f>+รายได้!D16-ค่าใช้จ่าย!D16</f>
        <v>619029.00279806228</v>
      </c>
      <c r="E16" s="427">
        <f>+รายได้!E16-ค่าใช้จ่าย!E16</f>
        <v>745180.68525602622</v>
      </c>
      <c r="F16" s="427">
        <f>+รายได้!F16-ค่าใช้จ่าย!F16</f>
        <v>611274.73642292432</v>
      </c>
      <c r="G16" s="427">
        <f>+รายได้!G16-ค่าใช้จ่าย!G16</f>
        <v>432920.742461466</v>
      </c>
      <c r="H16" s="427">
        <f>+รายได้!H16-ค่าใช้จ่าย!H16</f>
        <v>960854.49184623896</v>
      </c>
      <c r="I16" s="427">
        <f>+รายได้!I16-ค่าใช้จ่าย!I16</f>
        <v>981674.41607353091</v>
      </c>
      <c r="J16" s="427">
        <f>+รายได้!J16-ค่าใช้จ่าย!J16</f>
        <v>438361.26273753657</v>
      </c>
      <c r="K16" s="427">
        <f>+รายได้!K16-ค่าใช้จ่าย!K16</f>
        <v>418131.12935121893</v>
      </c>
      <c r="L16" s="427">
        <f>+รายได้!L16-ค่าใช้จ่าย!L16</f>
        <v>690204.81293994351</v>
      </c>
      <c r="M16" s="427">
        <f>+รายได้!M16-ค่าใช้จ่าย!M16</f>
        <v>557699.05774361384</v>
      </c>
      <c r="N16" s="428">
        <f t="shared" si="3"/>
        <v>7699601.9999999991</v>
      </c>
      <c r="O16" s="432" t="s">
        <v>621</v>
      </c>
      <c r="P16" s="430">
        <f t="shared" si="1"/>
        <v>638849.58079257864</v>
      </c>
      <c r="Q16" s="430">
        <f t="shared" si="2"/>
        <v>1244271.6623694371</v>
      </c>
      <c r="R16" s="430">
        <f t="shared" si="0"/>
        <v>1863300.6651674993</v>
      </c>
      <c r="S16" s="430">
        <f t="shared" si="0"/>
        <v>2608481.3504235256</v>
      </c>
      <c r="T16" s="430">
        <f t="shared" si="0"/>
        <v>3219756.0868464499</v>
      </c>
      <c r="U16" s="430">
        <f t="shared" si="0"/>
        <v>3652676.8293079156</v>
      </c>
      <c r="V16" s="430">
        <f t="shared" si="0"/>
        <v>4613531.3211541548</v>
      </c>
      <c r="W16" s="430">
        <f t="shared" si="0"/>
        <v>5595205.7372276857</v>
      </c>
      <c r="X16" s="430">
        <f t="shared" si="0"/>
        <v>6033566.9999652226</v>
      </c>
      <c r="Y16" s="430">
        <f t="shared" si="0"/>
        <v>6451698.1293164417</v>
      </c>
      <c r="Z16" s="430">
        <f t="shared" si="0"/>
        <v>7141902.9422563855</v>
      </c>
      <c r="AA16" s="430">
        <f t="shared" si="0"/>
        <v>7699601.9999999991</v>
      </c>
      <c r="AB16" s="434"/>
      <c r="AC16" s="435"/>
    </row>
    <row r="17" spans="1:29">
      <c r="A17" s="431" t="s">
        <v>622</v>
      </c>
      <c r="B17" s="427">
        <f>+รายได้!B17-ค่าใช้จ่าย!B17</f>
        <v>935954.2761814245</v>
      </c>
      <c r="C17" s="427">
        <f>+รายได้!C17-ค่าใช้จ่าย!C17</f>
        <v>1030212.9135762253</v>
      </c>
      <c r="D17" s="427">
        <f>+รายได้!D17-ค่าใช้จ่าย!D17</f>
        <v>996852.22426044452</v>
      </c>
      <c r="E17" s="427">
        <f>+รายได้!E17-ค่าใช้จ่าย!E17</f>
        <v>1225394.5873968659</v>
      </c>
      <c r="F17" s="427">
        <f>+รายได้!F17-ค่าใช้จ่าย!F17</f>
        <v>1145261.057550729</v>
      </c>
      <c r="G17" s="427">
        <f>+รายได้!G17-ค่าใช้จ่าย!G17</f>
        <v>957311.01756783016</v>
      </c>
      <c r="H17" s="427">
        <f>+รายได้!H17-ค่าใช้จ่าย!H17</f>
        <v>1384365.5499071209</v>
      </c>
      <c r="I17" s="427">
        <f>+รายได้!I17-ค่าใช้จ่าย!I17</f>
        <v>1387136.2569668293</v>
      </c>
      <c r="J17" s="427">
        <f>+รายได้!J17-ค่าใช้จ่าย!J17</f>
        <v>658687.11038178904</v>
      </c>
      <c r="K17" s="427">
        <f>+รายได้!K17-ค่าใช้จ่าย!K17</f>
        <v>607785.02849799464</v>
      </c>
      <c r="L17" s="427">
        <f>+รายได้!L17-ค่าใช้จ่าย!L17</f>
        <v>1131058.0606003616</v>
      </c>
      <c r="M17" s="427">
        <f>+รายได้!M17-ค่าใช้จ่าย!M17</f>
        <v>228341.91711238935</v>
      </c>
      <c r="N17" s="428">
        <f t="shared" si="3"/>
        <v>11688360.000000004</v>
      </c>
      <c r="O17" s="432" t="s">
        <v>622</v>
      </c>
      <c r="P17" s="430">
        <f t="shared" si="1"/>
        <v>935954.2761814245</v>
      </c>
      <c r="Q17" s="430">
        <f t="shared" si="2"/>
        <v>1966167.1897576498</v>
      </c>
      <c r="R17" s="430">
        <f t="shared" si="0"/>
        <v>2963019.4140180945</v>
      </c>
      <c r="S17" s="430">
        <f t="shared" si="0"/>
        <v>4188414.0014149603</v>
      </c>
      <c r="T17" s="430">
        <f t="shared" si="0"/>
        <v>5333675.0589656895</v>
      </c>
      <c r="U17" s="430">
        <f t="shared" si="0"/>
        <v>6290986.0765335197</v>
      </c>
      <c r="V17" s="430">
        <f t="shared" si="0"/>
        <v>7675351.6264406405</v>
      </c>
      <c r="W17" s="430">
        <f t="shared" si="0"/>
        <v>9062487.8834074698</v>
      </c>
      <c r="X17" s="430">
        <f t="shared" si="0"/>
        <v>9721174.9937892593</v>
      </c>
      <c r="Y17" s="430">
        <f t="shared" si="0"/>
        <v>10328960.022287253</v>
      </c>
      <c r="Z17" s="430">
        <f t="shared" si="0"/>
        <v>11460018.082887614</v>
      </c>
      <c r="AA17" s="430">
        <f t="shared" si="0"/>
        <v>11688360.000000004</v>
      </c>
      <c r="AB17" s="434"/>
      <c r="AC17" s="435"/>
    </row>
    <row r="18" spans="1:29">
      <c r="A18" s="431" t="s">
        <v>623</v>
      </c>
      <c r="B18" s="427">
        <f>+รายได้!B18-ค่าใช้จ่าย!B18</f>
        <v>2662291.8322428735</v>
      </c>
      <c r="C18" s="427">
        <f>+รายได้!C18-ค่าใช้จ่าย!C18</f>
        <v>2865357.1711093504</v>
      </c>
      <c r="D18" s="427">
        <f>+รายได้!D18-ค่าใช้จ่าย!D18</f>
        <v>2674325.7497995663</v>
      </c>
      <c r="E18" s="427">
        <f>+รายได้!E18-ค่าใช้จ่าย!E18</f>
        <v>2553493.3012474463</v>
      </c>
      <c r="F18" s="427">
        <f>+รายได้!F18-ค่าใช้จ่าย!F18</f>
        <v>2722033.743429428</v>
      </c>
      <c r="G18" s="427">
        <f>+รายได้!G18-ค่าใช้จ่าย!G18</f>
        <v>2479337.767429282</v>
      </c>
      <c r="H18" s="427">
        <f>+รายได้!H18-ค่าใช้จ่าย!H18</f>
        <v>3148170.9968265463</v>
      </c>
      <c r="I18" s="427">
        <f>+รายได้!I18-ค่าใช้จ่าย!I18</f>
        <v>2919492.5311543187</v>
      </c>
      <c r="J18" s="427">
        <f>+รายได้!J18-ค่าใช้จ่าย!J18</f>
        <v>2794096.208098839</v>
      </c>
      <c r="K18" s="427">
        <f>+รายได้!K18-ค่าใช้จ่าย!K18</f>
        <v>2452074.6043309118</v>
      </c>
      <c r="L18" s="427">
        <f>+รายได้!L18-ค่าใช้จ่าย!L18</f>
        <v>2794098.6556280851</v>
      </c>
      <c r="M18" s="427">
        <f>+รายได้!M18-ค่าใช้จ่าย!M18</f>
        <v>2365524.43870336</v>
      </c>
      <c r="N18" s="428">
        <f t="shared" si="3"/>
        <v>32430297.000000015</v>
      </c>
      <c r="O18" s="432" t="s">
        <v>623</v>
      </c>
      <c r="P18" s="430">
        <f t="shared" si="1"/>
        <v>2662291.8322428735</v>
      </c>
      <c r="Q18" s="430">
        <f t="shared" si="2"/>
        <v>5527649.0033522239</v>
      </c>
      <c r="R18" s="430">
        <f t="shared" si="0"/>
        <v>8201974.7531517902</v>
      </c>
      <c r="S18" s="430">
        <f t="shared" si="0"/>
        <v>10755468.054399237</v>
      </c>
      <c r="T18" s="430">
        <f t="shared" si="0"/>
        <v>13477501.797828665</v>
      </c>
      <c r="U18" s="430">
        <f t="shared" si="0"/>
        <v>15956839.565257948</v>
      </c>
      <c r="V18" s="430">
        <f t="shared" si="0"/>
        <v>19105010.562084496</v>
      </c>
      <c r="W18" s="430">
        <f t="shared" si="0"/>
        <v>22024503.093238816</v>
      </c>
      <c r="X18" s="430">
        <f t="shared" si="0"/>
        <v>24818599.301337656</v>
      </c>
      <c r="Y18" s="430">
        <f t="shared" si="0"/>
        <v>27270673.905668568</v>
      </c>
      <c r="Z18" s="430">
        <f t="shared" si="0"/>
        <v>30064772.561296653</v>
      </c>
      <c r="AA18" s="430">
        <f t="shared" si="0"/>
        <v>32430297.000000015</v>
      </c>
      <c r="AB18" s="434"/>
      <c r="AC18" s="435"/>
    </row>
    <row r="19" spans="1:29">
      <c r="A19" s="431" t="s">
        <v>624</v>
      </c>
      <c r="B19" s="427">
        <f>+รายได้!B19-ค่าใช้จ่าย!B19</f>
        <v>771732.24392285454</v>
      </c>
      <c r="C19" s="427">
        <f>+รายได้!C19-ค่าใช้จ่าย!C19</f>
        <v>777639.20013678423</v>
      </c>
      <c r="D19" s="427">
        <f>+รายได้!D19-ค่าใช้จ่าย!D19</f>
        <v>776481.89173143276</v>
      </c>
      <c r="E19" s="427">
        <f>+รายได้!E19-ค่าใช้จ่าย!E19</f>
        <v>845946.09888933389</v>
      </c>
      <c r="F19" s="427">
        <f>+รายได้!F19-ค่าใช้จ่าย!F19</f>
        <v>796013.52191282157</v>
      </c>
      <c r="G19" s="427">
        <f>+รายได้!G19-ค่าใช้จ่าย!G19</f>
        <v>701351.31942258729</v>
      </c>
      <c r="H19" s="427">
        <f>+รายได้!H19-ค่าใช้จ่าย!H19</f>
        <v>1172169.8620895867</v>
      </c>
      <c r="I19" s="427">
        <f>+รายได้!I19-ค่าใช้จ่าย!I19</f>
        <v>974680.10608455213</v>
      </c>
      <c r="J19" s="427">
        <f>+รายได้!J19-ค่าใช้จ่าย!J19</f>
        <v>894784.47630576696</v>
      </c>
      <c r="K19" s="427">
        <f>+รายได้!K19-ค่าใช้จ่าย!K19</f>
        <v>666095.33398060105</v>
      </c>
      <c r="L19" s="427">
        <f>+รายได้!L19-ค่าใช้จ่าย!L19</f>
        <v>709154.96175295673</v>
      </c>
      <c r="M19" s="427">
        <f>+รายได้!M19-ค่าใช้จ่าย!M19</f>
        <v>681004.98377071507</v>
      </c>
      <c r="N19" s="428">
        <f t="shared" si="3"/>
        <v>9767053.9999999944</v>
      </c>
      <c r="O19" s="432" t="s">
        <v>624</v>
      </c>
      <c r="P19" s="430">
        <f t="shared" si="1"/>
        <v>771732.24392285454</v>
      </c>
      <c r="Q19" s="430">
        <f t="shared" si="2"/>
        <v>1549371.4440596388</v>
      </c>
      <c r="R19" s="430">
        <f t="shared" si="0"/>
        <v>2325853.3357910714</v>
      </c>
      <c r="S19" s="430">
        <f t="shared" si="0"/>
        <v>3171799.4346804051</v>
      </c>
      <c r="T19" s="430">
        <f t="shared" si="0"/>
        <v>3967812.9565932266</v>
      </c>
      <c r="U19" s="430">
        <f t="shared" si="0"/>
        <v>4669164.2760158144</v>
      </c>
      <c r="V19" s="430">
        <f t="shared" si="0"/>
        <v>5841334.1381054008</v>
      </c>
      <c r="W19" s="430">
        <f t="shared" si="0"/>
        <v>6816014.2441899534</v>
      </c>
      <c r="X19" s="430">
        <f t="shared" si="0"/>
        <v>7710798.7204957204</v>
      </c>
      <c r="Y19" s="430">
        <f t="shared" si="0"/>
        <v>8376894.0544763217</v>
      </c>
      <c r="Z19" s="430">
        <f t="shared" si="0"/>
        <v>9086049.0162292793</v>
      </c>
      <c r="AA19" s="430">
        <f t="shared" si="0"/>
        <v>9767053.9999999944</v>
      </c>
      <c r="AB19" s="434"/>
      <c r="AC19" s="435"/>
    </row>
    <row r="20" spans="1:29">
      <c r="A20" s="431" t="s">
        <v>625</v>
      </c>
      <c r="B20" s="427">
        <f>+รายได้!B20-ค่าใช้จ่าย!B20</f>
        <v>460214.27490737964</v>
      </c>
      <c r="C20" s="427">
        <f>+รายได้!C20-ค่าใช้จ่าย!C20</f>
        <v>499782.24861964455</v>
      </c>
      <c r="D20" s="427">
        <f>+รายได้!D20-ค่าใช้จ่าย!D20</f>
        <v>530215.89439396688</v>
      </c>
      <c r="E20" s="427">
        <f>+รายได้!E20-ค่าใช้จ่าย!E20</f>
        <v>405406.22954205726</v>
      </c>
      <c r="F20" s="427">
        <f>+รายได้!F20-ค่าใช้จ่าย!F20</f>
        <v>554115.80732633208</v>
      </c>
      <c r="G20" s="427">
        <f>+รายได้!G20-ค่าใช้จ่าย!G20</f>
        <v>292716.67654720938</v>
      </c>
      <c r="H20" s="427">
        <f>+รายได้!H20-ค่าใช้จ่าย!H20</f>
        <v>589609.45313754841</v>
      </c>
      <c r="I20" s="427">
        <f>+รายได้!I20-ค่าใช้จ่าย!I20</f>
        <v>520152.25804695906</v>
      </c>
      <c r="J20" s="427">
        <f>+รายได้!J20-ค่าใช้จ่าย!J20</f>
        <v>510580.77330707014</v>
      </c>
      <c r="K20" s="427">
        <f>+รายได้!K20-ค่าใช้จ่าย!K20</f>
        <v>443741.21707728156</v>
      </c>
      <c r="L20" s="427">
        <f>+รายได้!L20-ค่าใช้จ่าย!L20</f>
        <v>361174.85424991872</v>
      </c>
      <c r="M20" s="427">
        <f>+รายได้!M20-ค่าใช้จ่าย!M20</f>
        <v>353793.31284463417</v>
      </c>
      <c r="N20" s="428">
        <f t="shared" si="3"/>
        <v>5521503.0000000019</v>
      </c>
      <c r="O20" s="432" t="s">
        <v>625</v>
      </c>
      <c r="P20" s="430">
        <f t="shared" si="1"/>
        <v>460214.27490737964</v>
      </c>
      <c r="Q20" s="430">
        <f t="shared" si="2"/>
        <v>959996.5235270242</v>
      </c>
      <c r="R20" s="430">
        <f t="shared" si="2"/>
        <v>1490212.4179209911</v>
      </c>
      <c r="S20" s="430">
        <f t="shared" si="2"/>
        <v>1895618.6474630483</v>
      </c>
      <c r="T20" s="430">
        <f t="shared" si="2"/>
        <v>2449734.4547893805</v>
      </c>
      <c r="U20" s="430">
        <f t="shared" si="2"/>
        <v>2742451.1313365898</v>
      </c>
      <c r="V20" s="430">
        <f t="shared" si="2"/>
        <v>3332060.584474138</v>
      </c>
      <c r="W20" s="430">
        <f t="shared" si="2"/>
        <v>3852212.842521097</v>
      </c>
      <c r="X20" s="430">
        <f t="shared" si="2"/>
        <v>4362793.6158281676</v>
      </c>
      <c r="Y20" s="430">
        <f t="shared" si="2"/>
        <v>4806534.832905449</v>
      </c>
      <c r="Z20" s="430">
        <f t="shared" si="2"/>
        <v>5167709.6871553678</v>
      </c>
      <c r="AA20" s="430">
        <f t="shared" si="2"/>
        <v>5521503.0000000019</v>
      </c>
      <c r="AB20" s="434"/>
      <c r="AC20" s="435"/>
    </row>
    <row r="21" spans="1:29">
      <c r="A21" s="431" t="s">
        <v>626</v>
      </c>
      <c r="B21" s="427">
        <f>+รายได้!B21-ค่าใช้จ่าย!B21</f>
        <v>4200372.4577432685</v>
      </c>
      <c r="C21" s="427">
        <f>+รายได้!C21-ค่าใช้จ่าย!C21</f>
        <v>4444562.2992485501</v>
      </c>
      <c r="D21" s="427">
        <f>+รายได้!D21-ค่าใช้จ่าย!D21</f>
        <v>4280661.0455936585</v>
      </c>
      <c r="E21" s="427">
        <f>+รายได้!E21-ค่าใช้จ่าย!E21</f>
        <v>4593850.906212301</v>
      </c>
      <c r="F21" s="427">
        <f>+รายได้!F21-ค่าใช้จ่าย!F21</f>
        <v>4520267.4339641482</v>
      </c>
      <c r="G21" s="427">
        <f>+รายได้!G21-ค่าใช้จ่าย!G21</f>
        <v>3970099.5038766009</v>
      </c>
      <c r="H21" s="427">
        <f>+รายได้!H21-ค่าใช้จ่าย!H21</f>
        <v>4879627.6700811097</v>
      </c>
      <c r="I21" s="427">
        <f>+รายได้!I21-ค่าใช้จ่าย!I21</f>
        <v>4061049.7231720551</v>
      </c>
      <c r="J21" s="427">
        <f>+รายได้!J21-ค่าใช้จ่าย!J21</f>
        <v>4332265.9410656076</v>
      </c>
      <c r="K21" s="427">
        <f>+รายได้!K21-ค่าใช้จ่าย!K21</f>
        <v>3878613.2647289415</v>
      </c>
      <c r="L21" s="427">
        <f>+รายได้!L21-ค่าใช้จ่าย!L21</f>
        <v>4133067.7022077469</v>
      </c>
      <c r="M21" s="427">
        <f>+รายได้!M21-ค่าใช้จ่าย!M21</f>
        <v>3494943.0521060247</v>
      </c>
      <c r="N21" s="428">
        <f t="shared" si="3"/>
        <v>50789381.000000007</v>
      </c>
      <c r="O21" s="432" t="s">
        <v>626</v>
      </c>
      <c r="P21" s="430">
        <f t="shared" si="1"/>
        <v>4200372.4577432685</v>
      </c>
      <c r="Q21" s="430">
        <f t="shared" si="2"/>
        <v>8644934.7569918185</v>
      </c>
      <c r="R21" s="430">
        <f t="shared" si="2"/>
        <v>12925595.802585477</v>
      </c>
      <c r="S21" s="430">
        <f t="shared" si="2"/>
        <v>17519446.708797779</v>
      </c>
      <c r="T21" s="430">
        <f t="shared" si="2"/>
        <v>22039714.142761927</v>
      </c>
      <c r="U21" s="430">
        <f t="shared" si="2"/>
        <v>26009813.646638528</v>
      </c>
      <c r="V21" s="430">
        <f t="shared" si="2"/>
        <v>30889441.316719636</v>
      </c>
      <c r="W21" s="430">
        <f t="shared" si="2"/>
        <v>34950491.03989169</v>
      </c>
      <c r="X21" s="430">
        <f t="shared" si="2"/>
        <v>39282756.980957299</v>
      </c>
      <c r="Y21" s="430">
        <f t="shared" si="2"/>
        <v>43161370.24568624</v>
      </c>
      <c r="Z21" s="430">
        <f t="shared" si="2"/>
        <v>47294437.947893985</v>
      </c>
      <c r="AA21" s="430">
        <f t="shared" si="2"/>
        <v>50789381.000000007</v>
      </c>
      <c r="AB21" s="434"/>
      <c r="AC21" s="435"/>
    </row>
    <row r="22" spans="1:29">
      <c r="A22" s="431" t="s">
        <v>627</v>
      </c>
      <c r="B22" s="427">
        <f>+รายได้!B22-ค่าใช้จ่าย!B22</f>
        <v>838128.9884430716</v>
      </c>
      <c r="C22" s="427">
        <f>+รายได้!C22-ค่าใช้จ่าย!C22</f>
        <v>786087.78272375744</v>
      </c>
      <c r="D22" s="427">
        <f>+รายได้!D22-ค่าใช้จ่าย!D22</f>
        <v>797555.01031318214</v>
      </c>
      <c r="E22" s="427">
        <f>+รายได้!E22-ค่าใช้จ่าย!E22</f>
        <v>947337.92891376396</v>
      </c>
      <c r="F22" s="427">
        <f>+รายได้!F22-ค่าใช้จ่าย!F22</f>
        <v>693038.90501515847</v>
      </c>
      <c r="G22" s="427">
        <f>+รายได้!G22-ค่าใช้จ่าย!G22</f>
        <v>703419.21887563635</v>
      </c>
      <c r="H22" s="427">
        <f>+รายได้!H22-ค่าใช้จ่าย!H22</f>
        <v>914826.14712880598</v>
      </c>
      <c r="I22" s="427">
        <f>+รายได้!I22-ค่าใช้จ่าย!I22</f>
        <v>723652.53784382017</v>
      </c>
      <c r="J22" s="427">
        <f>+รายได้!J22-ค่าใช้จ่าย!J22</f>
        <v>836445.18775937404</v>
      </c>
      <c r="K22" s="427">
        <f>+รายได้!K22-ค่าใช้จ่าย!K22</f>
        <v>608423.7340503931</v>
      </c>
      <c r="L22" s="427">
        <f>+รายได้!L22-ค่าใช้จ่าย!L22</f>
        <v>434781.00070637907</v>
      </c>
      <c r="M22" s="427">
        <f>+รายได้!M22-ค่าใช้จ่าย!M22</f>
        <v>715956.5582266557</v>
      </c>
      <c r="N22" s="428">
        <f t="shared" si="3"/>
        <v>8999652.9999999981</v>
      </c>
      <c r="O22" s="432" t="s">
        <v>627</v>
      </c>
      <c r="P22" s="430">
        <f t="shared" si="1"/>
        <v>838128.9884430716</v>
      </c>
      <c r="Q22" s="430">
        <f t="shared" si="2"/>
        <v>1624216.7711668289</v>
      </c>
      <c r="R22" s="430">
        <f t="shared" si="2"/>
        <v>2421771.7814800111</v>
      </c>
      <c r="S22" s="430">
        <f t="shared" si="2"/>
        <v>3369109.7103937753</v>
      </c>
      <c r="T22" s="430">
        <f t="shared" si="2"/>
        <v>4062148.6154089337</v>
      </c>
      <c r="U22" s="430">
        <f t="shared" si="2"/>
        <v>4765567.8342845701</v>
      </c>
      <c r="V22" s="430">
        <f t="shared" si="2"/>
        <v>5680393.9814133756</v>
      </c>
      <c r="W22" s="430">
        <f t="shared" si="2"/>
        <v>6404046.5192571953</v>
      </c>
      <c r="X22" s="430">
        <f t="shared" si="2"/>
        <v>7240491.7070165696</v>
      </c>
      <c r="Y22" s="430">
        <f t="shared" si="2"/>
        <v>7848915.4410669627</v>
      </c>
      <c r="Z22" s="430">
        <f t="shared" si="2"/>
        <v>8283696.441773342</v>
      </c>
      <c r="AA22" s="430">
        <f t="shared" si="2"/>
        <v>8999652.9999999981</v>
      </c>
      <c r="AB22" s="434"/>
      <c r="AC22" s="435"/>
    </row>
    <row r="23" spans="1:29">
      <c r="A23" s="431" t="s">
        <v>628</v>
      </c>
      <c r="B23" s="427">
        <f>+รายได้!B23-ค่าใช้จ่าย!B23</f>
        <v>5254846.1304467143</v>
      </c>
      <c r="C23" s="427">
        <f>+รายได้!C23-ค่าใช้จ่าย!C23</f>
        <v>6142128.7291960195</v>
      </c>
      <c r="D23" s="427">
        <f>+รายได้!D23-ค่าใช้จ่าย!D23</f>
        <v>5343044.8720101723</v>
      </c>
      <c r="E23" s="427">
        <f>+รายได้!E23-ค่าใช้จ่าย!E23</f>
        <v>5748543.9296817044</v>
      </c>
      <c r="F23" s="427">
        <f>+รายได้!F23-ค่าใช้จ่าย!F23</f>
        <v>5725916.6433300488</v>
      </c>
      <c r="G23" s="427">
        <f>+รายได้!G23-ค่าใช้จ่าย!G23</f>
        <v>5564735.7014164655</v>
      </c>
      <c r="H23" s="427">
        <f>+รายได้!H23-ค่าใช้จ่าย!H23</f>
        <v>6901663.8520343378</v>
      </c>
      <c r="I23" s="427">
        <f>+รายได้!I23-ค่าใช้จ่าย!I23</f>
        <v>5894342.5447954517</v>
      </c>
      <c r="J23" s="427">
        <f>+รายได้!J23-ค่าใช้จ่าย!J23</f>
        <v>5797115.2083384432</v>
      </c>
      <c r="K23" s="427">
        <f>+รายได้!K23-ค่าใช้จ่าย!K23</f>
        <v>4391986.8389169332</v>
      </c>
      <c r="L23" s="427">
        <f>+รายได้!L23-ค่าใช้จ่าย!L23</f>
        <v>6298892.8299358496</v>
      </c>
      <c r="M23" s="427">
        <f>+รายได้!M23-ค่าใช้จ่าย!M23</f>
        <v>4985600.7198978607</v>
      </c>
      <c r="N23" s="428">
        <f t="shared" si="3"/>
        <v>68048818</v>
      </c>
      <c r="O23" s="432" t="s">
        <v>628</v>
      </c>
      <c r="P23" s="430">
        <f t="shared" si="1"/>
        <v>5254846.1304467143</v>
      </c>
      <c r="Q23" s="430">
        <f t="shared" si="2"/>
        <v>11396974.859642733</v>
      </c>
      <c r="R23" s="430">
        <f t="shared" si="2"/>
        <v>16740019.731652904</v>
      </c>
      <c r="S23" s="430">
        <f t="shared" si="2"/>
        <v>22488563.661334608</v>
      </c>
      <c r="T23" s="430">
        <f t="shared" si="2"/>
        <v>28214480.304664657</v>
      </c>
      <c r="U23" s="430">
        <f t="shared" si="2"/>
        <v>33779216.006081119</v>
      </c>
      <c r="V23" s="430">
        <f t="shared" si="2"/>
        <v>40680879.858115457</v>
      </c>
      <c r="W23" s="430">
        <f t="shared" si="2"/>
        <v>46575222.402910911</v>
      </c>
      <c r="X23" s="430">
        <f t="shared" si="2"/>
        <v>52372337.611249357</v>
      </c>
      <c r="Y23" s="430">
        <f t="shared" si="2"/>
        <v>56764324.450166292</v>
      </c>
      <c r="Z23" s="430">
        <f t="shared" si="2"/>
        <v>63063217.280102141</v>
      </c>
      <c r="AA23" s="430">
        <f t="shared" si="2"/>
        <v>68048818</v>
      </c>
      <c r="AB23" s="434"/>
      <c r="AC23" s="435"/>
    </row>
    <row r="24" spans="1:29">
      <c r="A24" s="431" t="s">
        <v>629</v>
      </c>
      <c r="B24" s="427">
        <f>+รายได้!B24-ค่าใช้จ่าย!B24</f>
        <v>790131.56104861083</v>
      </c>
      <c r="C24" s="427">
        <f>+รายได้!C24-ค่าใช้จ่าย!C24</f>
        <v>887372.63726587174</v>
      </c>
      <c r="D24" s="427">
        <f>+รายได้!D24-ค่าใช้จ่าย!D24</f>
        <v>854434.32479928783</v>
      </c>
      <c r="E24" s="427">
        <f>+รายได้!E24-ค่าใช้จ่าย!E24</f>
        <v>885281.01898793201</v>
      </c>
      <c r="F24" s="427">
        <f>+รายได้!F24-ค่าใช้จ่าย!F24</f>
        <v>798679.80564519844</v>
      </c>
      <c r="G24" s="427">
        <f>+รายได้!G24-ค่าใช้จ่าย!G24</f>
        <v>670362.56651682663</v>
      </c>
      <c r="H24" s="427">
        <f>+รายได้!H24-ค่าใช้จ่าย!H24</f>
        <v>929083.9993184522</v>
      </c>
      <c r="I24" s="427">
        <f>+รายได้!I24-ค่าใช้จ่าย!I24</f>
        <v>744542.58764488716</v>
      </c>
      <c r="J24" s="427">
        <f>+รายได้!J24-ค่าใช้จ่าย!J24</f>
        <v>552287.30501645221</v>
      </c>
      <c r="K24" s="427">
        <f>+รายได้!K24-ค่าใช้จ่าย!K24</f>
        <v>568508.63370833243</v>
      </c>
      <c r="L24" s="427">
        <f>+รายได้!L24-ค่าใช้จ่าย!L24</f>
        <v>656092.12913496187</v>
      </c>
      <c r="M24" s="427">
        <f>+รายได้!M24-ค่าใช้จ่าย!M24</f>
        <v>547717.43091318617</v>
      </c>
      <c r="N24" s="428">
        <f t="shared" si="3"/>
        <v>8884494</v>
      </c>
      <c r="O24" s="432" t="s">
        <v>629</v>
      </c>
      <c r="P24" s="430">
        <f t="shared" si="1"/>
        <v>790131.56104861083</v>
      </c>
      <c r="Q24" s="430">
        <f t="shared" si="2"/>
        <v>1677504.1983144826</v>
      </c>
      <c r="R24" s="430">
        <f t="shared" si="2"/>
        <v>2531938.5231137704</v>
      </c>
      <c r="S24" s="430">
        <f t="shared" si="2"/>
        <v>3417219.5421017027</v>
      </c>
      <c r="T24" s="430">
        <f t="shared" si="2"/>
        <v>4215899.3477469012</v>
      </c>
      <c r="U24" s="430">
        <f t="shared" si="2"/>
        <v>4886261.9142637281</v>
      </c>
      <c r="V24" s="430">
        <f t="shared" si="2"/>
        <v>5815345.9135821806</v>
      </c>
      <c r="W24" s="430">
        <f t="shared" si="2"/>
        <v>6559888.5012270678</v>
      </c>
      <c r="X24" s="430">
        <f t="shared" si="2"/>
        <v>7112175.8062435202</v>
      </c>
      <c r="Y24" s="430">
        <f t="shared" si="2"/>
        <v>7680684.4399518529</v>
      </c>
      <c r="Z24" s="430">
        <f t="shared" si="2"/>
        <v>8336776.5690868143</v>
      </c>
      <c r="AA24" s="430">
        <f t="shared" si="2"/>
        <v>8884494</v>
      </c>
      <c r="AB24" s="434"/>
      <c r="AC24" s="435"/>
    </row>
    <row r="25" spans="1:29">
      <c r="A25" s="431" t="s">
        <v>630</v>
      </c>
      <c r="B25" s="427">
        <f>+รายได้!B25-ค่าใช้จ่าย!B25</f>
        <v>11316410.990549603</v>
      </c>
      <c r="C25" s="427">
        <f>+รายได้!C25-ค่าใช้จ่าย!C25</f>
        <v>11367510.138809364</v>
      </c>
      <c r="D25" s="427">
        <f>+รายได้!D25-ค่าใช้จ่าย!D25</f>
        <v>11395755.973960605</v>
      </c>
      <c r="E25" s="427">
        <f>+รายได้!E25-ค่าใช้จ่าย!E25</f>
        <v>12181982.824670017</v>
      </c>
      <c r="F25" s="427">
        <f>+รายได้!F25-ค่าใช้จ่าย!F25</f>
        <v>12034842.065567201</v>
      </c>
      <c r="G25" s="427">
        <f>+รายได้!G25-ค่าใช้จ่าย!G25</f>
        <v>11465149.964545462</v>
      </c>
      <c r="H25" s="427">
        <f>+รายได้!H25-ค่าใช้จ่าย!H25</f>
        <v>12968574.699946728</v>
      </c>
      <c r="I25" s="427">
        <f>+รายได้!I25-ค่าใช้จ่าย!I25</f>
        <v>10708319.04535085</v>
      </c>
      <c r="J25" s="427">
        <f>+รายได้!J25-ค่าใช้จ่าย!J25</f>
        <v>10671542.566395974</v>
      </c>
      <c r="K25" s="427">
        <f>+รายได้!K25-ค่าใช้จ่าย!K25</f>
        <v>10829485.943015922</v>
      </c>
      <c r="L25" s="427">
        <f>+รายได้!L25-ค่าใช้จ่าย!L25</f>
        <v>11902445.237125235</v>
      </c>
      <c r="M25" s="427">
        <f>+รายได้!M25-ค่าใช้จ่าย!M25</f>
        <v>11053400.550063048</v>
      </c>
      <c r="N25" s="428">
        <f t="shared" si="3"/>
        <v>137895420</v>
      </c>
      <c r="O25" s="432" t="s">
        <v>630</v>
      </c>
      <c r="P25" s="430">
        <f t="shared" si="1"/>
        <v>11316410.990549603</v>
      </c>
      <c r="Q25" s="430">
        <f t="shared" si="2"/>
        <v>22683921.12935897</v>
      </c>
      <c r="R25" s="430">
        <f t="shared" si="2"/>
        <v>34079677.10331957</v>
      </c>
      <c r="S25" s="430">
        <f t="shared" si="2"/>
        <v>46261659.927989587</v>
      </c>
      <c r="T25" s="430">
        <f t="shared" si="2"/>
        <v>58296501.99355679</v>
      </c>
      <c r="U25" s="430">
        <f t="shared" si="2"/>
        <v>69761651.958102256</v>
      </c>
      <c r="V25" s="430">
        <f t="shared" si="2"/>
        <v>82730226.658048987</v>
      </c>
      <c r="W25" s="430">
        <f t="shared" si="2"/>
        <v>93438545.703399837</v>
      </c>
      <c r="X25" s="430">
        <f t="shared" si="2"/>
        <v>104110088.26979581</v>
      </c>
      <c r="Y25" s="430">
        <f t="shared" si="2"/>
        <v>114939574.21281172</v>
      </c>
      <c r="Z25" s="430">
        <f t="shared" si="2"/>
        <v>126842019.44993696</v>
      </c>
      <c r="AA25" s="430">
        <f t="shared" si="2"/>
        <v>137895420</v>
      </c>
      <c r="AB25" s="434"/>
      <c r="AC25" s="435"/>
    </row>
    <row r="26" spans="1:29">
      <c r="A26" s="431" t="s">
        <v>631</v>
      </c>
      <c r="B26" s="427">
        <f>+รายได้!B26-ค่าใช้จ่าย!B26</f>
        <v>1345648.394831737</v>
      </c>
      <c r="C26" s="427">
        <f>+รายได้!C26-ค่าใช้จ่าย!C26</f>
        <v>1364700.5848521581</v>
      </c>
      <c r="D26" s="427">
        <f>+รายได้!D26-ค่าใช้จ่าย!D26</f>
        <v>1332760.9045335292</v>
      </c>
      <c r="E26" s="427">
        <f>+รายได้!E26-ค่าใช้จ่าย!E26</f>
        <v>1359852.516194484</v>
      </c>
      <c r="F26" s="427">
        <f>+รายได้!F26-ค่าใช้จ่าย!F26</f>
        <v>1374098.849198265</v>
      </c>
      <c r="G26" s="427">
        <f>+รายได้!G26-ค่าใช้จ่าย!G26</f>
        <v>1375914.6440128628</v>
      </c>
      <c r="H26" s="427">
        <f>+รายได้!H26-ค่าใช้จ่าย!H26</f>
        <v>1786156.9519782483</v>
      </c>
      <c r="I26" s="427">
        <f>+รายได้!I26-ค่าใช้จ่าย!I26</f>
        <v>1616452.5760813521</v>
      </c>
      <c r="J26" s="427">
        <f>+รายได้!J26-ค่าใช้จ่าย!J26</f>
        <v>1563219.9816049039</v>
      </c>
      <c r="K26" s="427">
        <f>+รายได้!K26-ค่าใช้จ่าย!K26</f>
        <v>1943140.854958406</v>
      </c>
      <c r="L26" s="427">
        <f>+รายได้!L26-ค่าใช้จ่าย!L26</f>
        <v>1278516.7639379448</v>
      </c>
      <c r="M26" s="427">
        <f>+รายได้!M26-ค่าใช้จ่าย!M26</f>
        <v>1269376.9778161091</v>
      </c>
      <c r="N26" s="428">
        <f t="shared" si="3"/>
        <v>17609840</v>
      </c>
      <c r="O26" s="432" t="s">
        <v>631</v>
      </c>
      <c r="P26" s="430">
        <f t="shared" si="1"/>
        <v>1345648.394831737</v>
      </c>
      <c r="Q26" s="430">
        <f t="shared" si="2"/>
        <v>2710348.9796838951</v>
      </c>
      <c r="R26" s="430">
        <f t="shared" si="2"/>
        <v>4043109.8842174243</v>
      </c>
      <c r="S26" s="430">
        <f t="shared" si="2"/>
        <v>5402962.4004119085</v>
      </c>
      <c r="T26" s="430">
        <f t="shared" si="2"/>
        <v>6777061.2496101735</v>
      </c>
      <c r="U26" s="430">
        <f t="shared" si="2"/>
        <v>8152975.8936230363</v>
      </c>
      <c r="V26" s="430">
        <f t="shared" si="2"/>
        <v>9939132.8456012849</v>
      </c>
      <c r="W26" s="430">
        <f t="shared" si="2"/>
        <v>11555585.421682637</v>
      </c>
      <c r="X26" s="430">
        <f t="shared" si="2"/>
        <v>13118805.403287541</v>
      </c>
      <c r="Y26" s="430">
        <f t="shared" si="2"/>
        <v>15061946.258245947</v>
      </c>
      <c r="Z26" s="430">
        <f t="shared" si="2"/>
        <v>16340463.022183891</v>
      </c>
      <c r="AA26" s="430">
        <f t="shared" si="2"/>
        <v>17609840</v>
      </c>
      <c r="AB26" s="434"/>
      <c r="AC26" s="435"/>
    </row>
    <row r="27" spans="1:29">
      <c r="A27" s="431" t="s">
        <v>632</v>
      </c>
      <c r="B27" s="427">
        <f>+รายได้!B27-ค่าใช้จ่าย!B27</f>
        <v>477567.13908617524</v>
      </c>
      <c r="C27" s="427">
        <f>+รายได้!C27-ค่าใช้จ่าย!C27</f>
        <v>370261.52837894717</v>
      </c>
      <c r="D27" s="427">
        <f>+รายได้!D27-ค่าใช้จ่าย!D27</f>
        <v>427779.51437786128</v>
      </c>
      <c r="E27" s="427">
        <f>+รายได้!E27-ค่าใช้จ่าย!E27</f>
        <v>432937.82529076922</v>
      </c>
      <c r="F27" s="427">
        <f>+รายได้!F27-ค่าใช้จ่าย!F27</f>
        <v>461233.46646988846</v>
      </c>
      <c r="G27" s="427">
        <f>+รายได้!G27-ค่าใช้จ่าย!G27</f>
        <v>358505.58488401026</v>
      </c>
      <c r="H27" s="427">
        <f>+รายได้!H27-ค่าใช้จ่าย!H27</f>
        <v>545543.37590674032</v>
      </c>
      <c r="I27" s="427">
        <f>+รายได้!I27-ค่าใช้จ่าย!I27</f>
        <v>423279.16265615379</v>
      </c>
      <c r="J27" s="427">
        <f>+รายได้!J27-ค่าใช้จ่าย!J27</f>
        <v>323821.3709865167</v>
      </c>
      <c r="K27" s="427">
        <f>+รายได้!K27-ค่าใช้จ่าย!K27</f>
        <v>263091.42905858951</v>
      </c>
      <c r="L27" s="427">
        <f>+รายได้!L27-ค่าใช้จ่าย!L27</f>
        <v>383767.49419596849</v>
      </c>
      <c r="M27" s="427">
        <f>+รายได้!M27-ค่าใช้จ่าย!M27</f>
        <v>422468.10870838014</v>
      </c>
      <c r="N27" s="428">
        <f t="shared" si="3"/>
        <v>4890256</v>
      </c>
      <c r="O27" s="432" t="s">
        <v>632</v>
      </c>
      <c r="P27" s="430">
        <f t="shared" si="1"/>
        <v>477567.13908617524</v>
      </c>
      <c r="Q27" s="430">
        <f t="shared" si="2"/>
        <v>847828.66746512242</v>
      </c>
      <c r="R27" s="430">
        <f t="shared" si="2"/>
        <v>1275608.1818429837</v>
      </c>
      <c r="S27" s="430">
        <f t="shared" si="2"/>
        <v>1708546.007133753</v>
      </c>
      <c r="T27" s="430">
        <f t="shared" si="2"/>
        <v>2169779.4736036416</v>
      </c>
      <c r="U27" s="430">
        <f t="shared" si="2"/>
        <v>2528285.0584876519</v>
      </c>
      <c r="V27" s="430">
        <f t="shared" si="2"/>
        <v>3073828.4343943922</v>
      </c>
      <c r="W27" s="430">
        <f t="shared" si="2"/>
        <v>3497107.5970505457</v>
      </c>
      <c r="X27" s="430">
        <f t="shared" si="2"/>
        <v>3820928.9680370623</v>
      </c>
      <c r="Y27" s="430">
        <f t="shared" si="2"/>
        <v>4084020.3970956518</v>
      </c>
      <c r="Z27" s="430">
        <f t="shared" si="2"/>
        <v>4467787.8912916202</v>
      </c>
      <c r="AA27" s="430">
        <f t="shared" si="2"/>
        <v>4890256</v>
      </c>
      <c r="AB27" s="434"/>
      <c r="AC27" s="435"/>
    </row>
    <row r="28" spans="1:29">
      <c r="A28" s="431" t="s">
        <v>633</v>
      </c>
      <c r="B28" s="427">
        <f>+รายได้!B28-ค่าใช้จ่าย!B28</f>
        <v>526139.52378596785</v>
      </c>
      <c r="C28" s="427">
        <f>+รายได้!C28-ค่าใช้จ่าย!C28</f>
        <v>612994.80930646521</v>
      </c>
      <c r="D28" s="427">
        <f>+รายได้!D28-ค่าใช้จ่าย!D28</f>
        <v>522676.91611109942</v>
      </c>
      <c r="E28" s="427">
        <f>+รายได้!E28-ค่าใช้จ่าย!E28</f>
        <v>496869.21153247484</v>
      </c>
      <c r="F28" s="427">
        <f>+รายได้!F28-ค่าใช้จ่าย!F28</f>
        <v>717802.89850252378</v>
      </c>
      <c r="G28" s="427">
        <f>+รายได้!G28-ค่าใช้จ่าย!G28</f>
        <v>507921.19717688439</v>
      </c>
      <c r="H28" s="427">
        <f>+รายได้!H28-ค่าใช้จ่าย!H28</f>
        <v>793068.38562599476</v>
      </c>
      <c r="I28" s="427">
        <f>+รายได้!I28-ค่าใช้จ่าย!I28</f>
        <v>638125.1801227337</v>
      </c>
      <c r="J28" s="427">
        <f>+รายได้!J28-ค่าใช้จ่าย!J28</f>
        <v>642622.37399474881</v>
      </c>
      <c r="K28" s="427">
        <f>+รายได้!K28-ค่าใช้จ่าย!K28</f>
        <v>600577.17958853429</v>
      </c>
      <c r="L28" s="427">
        <f>+รายได้!L28-ค่าใช้จ่าย!L28</f>
        <v>501366.31787869975</v>
      </c>
      <c r="M28" s="427">
        <f>+รายได้!M28-ค่าใช้จ่าย!M28</f>
        <v>480656.0063738703</v>
      </c>
      <c r="N28" s="428">
        <f t="shared" si="3"/>
        <v>7040819.9999999972</v>
      </c>
      <c r="O28" s="432" t="s">
        <v>633</v>
      </c>
      <c r="P28" s="430">
        <f t="shared" si="1"/>
        <v>526139.52378596785</v>
      </c>
      <c r="Q28" s="430">
        <f t="shared" si="2"/>
        <v>1139134.3330924329</v>
      </c>
      <c r="R28" s="430">
        <f t="shared" si="2"/>
        <v>1661811.2492035325</v>
      </c>
      <c r="S28" s="430">
        <f t="shared" si="2"/>
        <v>2158680.4607360074</v>
      </c>
      <c r="T28" s="430">
        <f t="shared" si="2"/>
        <v>2876483.3592385314</v>
      </c>
      <c r="U28" s="430">
        <f t="shared" si="2"/>
        <v>3384404.5564154158</v>
      </c>
      <c r="V28" s="430">
        <f t="shared" si="2"/>
        <v>4177472.9420414106</v>
      </c>
      <c r="W28" s="430">
        <f t="shared" si="2"/>
        <v>4815598.1221641442</v>
      </c>
      <c r="X28" s="430">
        <f t="shared" si="2"/>
        <v>5458220.4961588932</v>
      </c>
      <c r="Y28" s="430">
        <f t="shared" si="2"/>
        <v>6058797.6757474272</v>
      </c>
      <c r="Z28" s="430">
        <f t="shared" si="2"/>
        <v>6560163.993626127</v>
      </c>
      <c r="AA28" s="430">
        <f t="shared" si="2"/>
        <v>7040819.9999999972</v>
      </c>
      <c r="AB28" s="434"/>
      <c r="AC28" s="435"/>
    </row>
    <row r="29" spans="1:29">
      <c r="A29" s="431" t="s">
        <v>634</v>
      </c>
      <c r="B29" s="427">
        <f>+รายได้!B29-ค่าใช้จ่าย!B29</f>
        <v>4944916.5052534174</v>
      </c>
      <c r="C29" s="427">
        <f>+รายได้!C29-ค่าใช้จ่าย!C29</f>
        <v>4962525.9467967739</v>
      </c>
      <c r="D29" s="427">
        <f>+รายได้!D29-ค่าใช้จ่าย!D29</f>
        <v>4940695.7521340568</v>
      </c>
      <c r="E29" s="427">
        <f>+รายได้!E29-ค่าใช้จ่าย!E29</f>
        <v>4967344.4176533818</v>
      </c>
      <c r="F29" s="427">
        <f>+รายได้!F29-ค่าใช้จ่าย!F29</f>
        <v>5060018.501296063</v>
      </c>
      <c r="G29" s="427">
        <f>+รายได้!G29-ค่าใช้จ่าย!G29</f>
        <v>4671499.8509026812</v>
      </c>
      <c r="H29" s="427">
        <f>+รายได้!H29-ค่าใช้จ่าย!H29</f>
        <v>4361105.7052832525</v>
      </c>
      <c r="I29" s="427">
        <f>+รายได้!I29-ค่าใช้จ่าย!I29</f>
        <v>4803456.3237290652</v>
      </c>
      <c r="J29" s="427">
        <f>+รายได้!J29-ค่าใช้จ่าย!J29</f>
        <v>4526224.1912101479</v>
      </c>
      <c r="K29" s="427">
        <f>+รายได้!K29-ค่าใช้จ่าย!K29</f>
        <v>4547208.2005120404</v>
      </c>
      <c r="L29" s="427">
        <f>+รายได้!L29-ค่าใช้จ่าย!L29</f>
        <v>4598579.7511415612</v>
      </c>
      <c r="M29" s="427">
        <f>+รายได้!M29-ค่าใช้จ่าย!M29</f>
        <v>4988696.8540875614</v>
      </c>
      <c r="N29" s="428">
        <f t="shared" si="3"/>
        <v>57372272.000000015</v>
      </c>
      <c r="O29" s="432" t="s">
        <v>634</v>
      </c>
      <c r="P29" s="430">
        <f t="shared" si="1"/>
        <v>4944916.5052534174</v>
      </c>
      <c r="Q29" s="430">
        <f t="shared" si="2"/>
        <v>9907442.4520501904</v>
      </c>
      <c r="R29" s="430">
        <f t="shared" si="2"/>
        <v>14848138.204184247</v>
      </c>
      <c r="S29" s="430">
        <f t="shared" si="2"/>
        <v>19815482.621837631</v>
      </c>
      <c r="T29" s="430">
        <f t="shared" si="2"/>
        <v>24875501.123133693</v>
      </c>
      <c r="U29" s="430">
        <f t="shared" si="2"/>
        <v>29547000.974036373</v>
      </c>
      <c r="V29" s="430">
        <f t="shared" si="2"/>
        <v>33908106.679319628</v>
      </c>
      <c r="W29" s="430">
        <f t="shared" si="2"/>
        <v>38711563.003048696</v>
      </c>
      <c r="X29" s="430">
        <f t="shared" si="2"/>
        <v>43237787.194258846</v>
      </c>
      <c r="Y29" s="430">
        <f t="shared" si="2"/>
        <v>47784995.39477089</v>
      </c>
      <c r="Z29" s="430">
        <f t="shared" si="2"/>
        <v>52383575.145912454</v>
      </c>
      <c r="AA29" s="430">
        <f t="shared" si="2"/>
        <v>57372272.000000015</v>
      </c>
      <c r="AB29" s="434"/>
      <c r="AC29" s="435"/>
    </row>
    <row r="30" spans="1:29">
      <c r="A30" s="431" t="s">
        <v>635</v>
      </c>
      <c r="B30" s="427">
        <f>+รายได้!B30-ค่าใช้จ่าย!B30</f>
        <v>408309.26148082002</v>
      </c>
      <c r="C30" s="427">
        <f>+รายได้!C30-ค่าใช้จ่าย!C30</f>
        <v>498300.46429445397</v>
      </c>
      <c r="D30" s="427">
        <f>+รายได้!D30-ค่าใช้จ่าย!D30</f>
        <v>514556.89919448225</v>
      </c>
      <c r="E30" s="427">
        <f>+รายได้!E30-ค่าใช้จ่าย!E30</f>
        <v>568264.43529655738</v>
      </c>
      <c r="F30" s="427">
        <f>+รายได้!F30-ค่าใช้จ่าย!F30</f>
        <v>482851.4474672029</v>
      </c>
      <c r="G30" s="427">
        <f>+รายได้!G30-ค่าใช้จ่าย!G30</f>
        <v>492354.30889552925</v>
      </c>
      <c r="H30" s="427">
        <f>+รายได้!H30-ค่าใช้จ่าย!H30</f>
        <v>598445.2448745385</v>
      </c>
      <c r="I30" s="427">
        <f>+รายได้!I30-ค่าใช้จ่าย!I30</f>
        <v>434354.14570295415</v>
      </c>
      <c r="J30" s="427">
        <f>+รายได้!J30-ค่าใช้จ่าย!J30</f>
        <v>540154.60648869595</v>
      </c>
      <c r="K30" s="427">
        <f>+รายได้!K30-ค่าใช้จ่าย!K30</f>
        <v>403409.62066232937</v>
      </c>
      <c r="L30" s="427">
        <f>+รายได้!L30-ค่าใช้จ่าย!L30</f>
        <v>580408.95011359523</v>
      </c>
      <c r="M30" s="427">
        <f>+รายได้!M30-ค่าใช้จ่าย!M30</f>
        <v>237510.61552884174</v>
      </c>
      <c r="N30" s="428">
        <f t="shared" si="3"/>
        <v>5758920.0000000009</v>
      </c>
      <c r="O30" s="432" t="s">
        <v>635</v>
      </c>
      <c r="P30" s="430">
        <f t="shared" si="1"/>
        <v>408309.26148082002</v>
      </c>
      <c r="Q30" s="430">
        <f t="shared" si="2"/>
        <v>906609.72577527398</v>
      </c>
      <c r="R30" s="430">
        <f t="shared" si="2"/>
        <v>1421166.6249697562</v>
      </c>
      <c r="S30" s="430">
        <f t="shared" si="2"/>
        <v>1989431.0602663136</v>
      </c>
      <c r="T30" s="430">
        <f t="shared" si="2"/>
        <v>2472282.5077335164</v>
      </c>
      <c r="U30" s="430">
        <f t="shared" si="2"/>
        <v>2964636.8166290456</v>
      </c>
      <c r="V30" s="430">
        <f t="shared" si="2"/>
        <v>3563082.061503584</v>
      </c>
      <c r="W30" s="430">
        <f t="shared" si="2"/>
        <v>3997436.2072065379</v>
      </c>
      <c r="X30" s="430">
        <f t="shared" si="2"/>
        <v>4537590.8136952342</v>
      </c>
      <c r="Y30" s="430">
        <f t="shared" si="2"/>
        <v>4941000.434357564</v>
      </c>
      <c r="Z30" s="430">
        <f t="shared" si="2"/>
        <v>5521409.3844711594</v>
      </c>
      <c r="AA30" s="430">
        <f t="shared" si="2"/>
        <v>5758920.0000000009</v>
      </c>
      <c r="AB30" s="434"/>
      <c r="AC30" s="435"/>
    </row>
    <row r="31" spans="1:29">
      <c r="A31" s="431" t="s">
        <v>636</v>
      </c>
      <c r="B31" s="427">
        <f>+รายได้!B31-ค่าใช้จ่าย!B31</f>
        <v>646173.38874782145</v>
      </c>
      <c r="C31" s="427">
        <f>+รายได้!C31-ค่าใช้จ่าย!C31</f>
        <v>768270.35605987615</v>
      </c>
      <c r="D31" s="427">
        <f>+รายได้!D31-ค่าใช้จ่าย!D31</f>
        <v>719358.81862202939</v>
      </c>
      <c r="E31" s="427">
        <f>+รายได้!E31-ค่าใช้จ่าย!E31</f>
        <v>697057.2949787192</v>
      </c>
      <c r="F31" s="427">
        <f>+รายได้!F31-ค่าใช้จ่าย!F31</f>
        <v>785088.32309153653</v>
      </c>
      <c r="G31" s="427">
        <f>+รายได้!G31-ค่าใช้จ่าย!G31</f>
        <v>669403.44771010953</v>
      </c>
      <c r="H31" s="427">
        <f>+รายได้!H31-ค่าใช้จ่าย!H31</f>
        <v>838538.15250780352</v>
      </c>
      <c r="I31" s="427">
        <f>+รายได้!I31-ค่าใช้จ่าย!I31</f>
        <v>667645.00751734106</v>
      </c>
      <c r="J31" s="427">
        <f>+รายได้!J31-ค่าใช้จ่าย!J31</f>
        <v>639051.69566995755</v>
      </c>
      <c r="K31" s="427">
        <f>+รายได้!K31-ค่าใช้จ่าย!K31</f>
        <v>488910.91381458146</v>
      </c>
      <c r="L31" s="427">
        <f>+รายได้!L31-ค่าใช้จ่าย!L31</f>
        <v>648752.2657349729</v>
      </c>
      <c r="M31" s="427">
        <f>+รายได้!M31-ค่าใช้จ่าย!M31</f>
        <v>425650.33554524882</v>
      </c>
      <c r="N31" s="428">
        <f t="shared" si="3"/>
        <v>7993899.9999999981</v>
      </c>
      <c r="O31" s="432" t="s">
        <v>636</v>
      </c>
      <c r="P31" s="430">
        <f t="shared" si="1"/>
        <v>646173.38874782145</v>
      </c>
      <c r="Q31" s="430">
        <f t="shared" si="2"/>
        <v>1414443.7448076976</v>
      </c>
      <c r="R31" s="430">
        <f t="shared" si="2"/>
        <v>2133802.5634297272</v>
      </c>
      <c r="S31" s="430">
        <f t="shared" si="2"/>
        <v>2830859.8584084464</v>
      </c>
      <c r="T31" s="430">
        <f t="shared" si="2"/>
        <v>3615948.1814999832</v>
      </c>
      <c r="U31" s="430">
        <f t="shared" si="2"/>
        <v>4285351.6292100931</v>
      </c>
      <c r="V31" s="430">
        <f t="shared" si="2"/>
        <v>5123889.7817178965</v>
      </c>
      <c r="W31" s="430">
        <f t="shared" si="2"/>
        <v>5791534.789235238</v>
      </c>
      <c r="X31" s="430">
        <f t="shared" si="2"/>
        <v>6430586.4849051954</v>
      </c>
      <c r="Y31" s="430">
        <f t="shared" si="2"/>
        <v>6919497.3987197764</v>
      </c>
      <c r="Z31" s="430">
        <f t="shared" si="2"/>
        <v>7568249.6644547489</v>
      </c>
      <c r="AA31" s="430">
        <f t="shared" si="2"/>
        <v>7993899.9999999981</v>
      </c>
      <c r="AB31" s="434"/>
      <c r="AC31" s="435"/>
    </row>
    <row r="32" spans="1:29">
      <c r="A32" s="426" t="s">
        <v>637</v>
      </c>
      <c r="B32" s="428">
        <f t="shared" ref="B32:N32" si="4">SUM(B4:B31)</f>
        <v>99417427.714789614</v>
      </c>
      <c r="C32" s="428">
        <f t="shared" si="4"/>
        <v>107496770.24792287</v>
      </c>
      <c r="D32" s="428">
        <f t="shared" si="4"/>
        <v>105358761.05587877</v>
      </c>
      <c r="E32" s="428">
        <f t="shared" si="4"/>
        <v>109532009.5425877</v>
      </c>
      <c r="F32" s="428">
        <f t="shared" si="4"/>
        <v>109833822.83171016</v>
      </c>
      <c r="G32" s="428">
        <f t="shared" si="4"/>
        <v>99508384.861047119</v>
      </c>
      <c r="H32" s="428">
        <f t="shared" si="4"/>
        <v>121411086.3358908</v>
      </c>
      <c r="I32" s="428">
        <f t="shared" si="4"/>
        <v>107320925.68688984</v>
      </c>
      <c r="J32" s="428">
        <f t="shared" si="4"/>
        <v>98055890.872204915</v>
      </c>
      <c r="K32" s="428">
        <f t="shared" si="4"/>
        <v>90824399.565314189</v>
      </c>
      <c r="L32" s="428">
        <f t="shared" si="4"/>
        <v>101109836.01504891</v>
      </c>
      <c r="M32" s="428">
        <f t="shared" si="4"/>
        <v>86909195.270715073</v>
      </c>
      <c r="N32" s="428">
        <f t="shared" si="4"/>
        <v>1236778510</v>
      </c>
      <c r="O32" s="429" t="s">
        <v>637</v>
      </c>
      <c r="P32" s="433">
        <f t="shared" ref="P32:AA32" si="5">SUM(P4:P31)</f>
        <v>99417427.714789614</v>
      </c>
      <c r="Q32" s="433">
        <f t="shared" si="5"/>
        <v>206914197.96271247</v>
      </c>
      <c r="R32" s="433">
        <f t="shared" si="5"/>
        <v>312272959.01859123</v>
      </c>
      <c r="S32" s="433">
        <f t="shared" si="5"/>
        <v>421804968.56117892</v>
      </c>
      <c r="T32" s="433">
        <f t="shared" si="5"/>
        <v>531638791.39288926</v>
      </c>
      <c r="U32" s="433">
        <f t="shared" si="5"/>
        <v>631147176.25393617</v>
      </c>
      <c r="V32" s="433">
        <f t="shared" si="5"/>
        <v>752558262.58982706</v>
      </c>
      <c r="W32" s="433">
        <f t="shared" si="5"/>
        <v>859879188.27671683</v>
      </c>
      <c r="X32" s="433">
        <f t="shared" si="5"/>
        <v>957935079.14892161</v>
      </c>
      <c r="Y32" s="433">
        <f t="shared" si="5"/>
        <v>1048759478.7142363</v>
      </c>
      <c r="Z32" s="433">
        <f t="shared" si="5"/>
        <v>1149869314.729285</v>
      </c>
      <c r="AA32" s="433">
        <f t="shared" si="5"/>
        <v>1236778510</v>
      </c>
    </row>
  </sheetData>
  <pageMargins left="0.23622047244094491" right="0.31496062992125984" top="0.74803149606299213" bottom="0.39370078740157483" header="0.31496062992125984" footer="0.31496062992125984"/>
  <pageSetup paperSize="9" orientation="landscape" r:id="rId1"/>
  <headerFooter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S35"/>
  <sheetViews>
    <sheetView showGridLines="0" zoomScale="75" zoomScaleNormal="75" workbookViewId="0">
      <pane ySplit="5" topLeftCell="A6" activePane="bottomLeft" state="frozen"/>
      <selection activeCell="Q13" sqref="Q13"/>
      <selection pane="bottomLeft" activeCell="G18" sqref="G18"/>
    </sheetView>
  </sheetViews>
  <sheetFormatPr defaultColWidth="9.28515625" defaultRowHeight="12.75"/>
  <cols>
    <col min="1" max="1" width="9.140625" bestFit="1" customWidth="1"/>
    <col min="2" max="2" width="15.85546875" customWidth="1"/>
    <col min="3" max="3" width="18" style="938" bestFit="1" customWidth="1"/>
    <col min="4" max="4" width="17.7109375" customWidth="1"/>
    <col min="5" max="9" width="16.7109375" customWidth="1"/>
    <col min="10" max="13" width="11.7109375" customWidth="1"/>
    <col min="14" max="14" width="16" style="925" customWidth="1"/>
    <col min="15" max="15" width="12.5703125" style="925" customWidth="1"/>
    <col min="16" max="16" width="17.85546875" style="929" bestFit="1" customWidth="1"/>
    <col min="17" max="17" width="13.28515625" style="929" customWidth="1"/>
    <col min="18" max="18" width="20.140625" hidden="1" customWidth="1"/>
    <col min="19" max="19" width="15.7109375" hidden="1" customWidth="1"/>
  </cols>
  <sheetData>
    <row r="1" spans="1:19" ht="28.5">
      <c r="A1" s="1278" t="s">
        <v>727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  <c r="N1" s="1279"/>
      <c r="O1" s="1279"/>
      <c r="P1" s="1279"/>
      <c r="Q1" s="1280"/>
    </row>
    <row r="2" spans="1:19" ht="29.25" thickBot="1">
      <c r="A2" s="1281" t="s">
        <v>735</v>
      </c>
      <c r="B2" s="1195"/>
      <c r="C2" s="1195"/>
      <c r="D2" s="1195"/>
      <c r="E2" s="1195"/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1195"/>
      <c r="Q2" s="1282"/>
    </row>
    <row r="3" spans="1:19" ht="28.5" customHeight="1">
      <c r="A3" s="1197" t="s">
        <v>639</v>
      </c>
      <c r="B3" s="1199" t="s">
        <v>560</v>
      </c>
      <c r="C3" s="1271" t="s">
        <v>756</v>
      </c>
      <c r="D3" s="1201" t="str">
        <f>+[15]KPI.ผู้ใช้น้ำสิ้นปี!D3</f>
        <v>เป้าหมาย 
ข้อตกลง</v>
      </c>
      <c r="E3" s="1203" t="s">
        <v>732</v>
      </c>
      <c r="F3" s="1204"/>
      <c r="G3" s="1204"/>
      <c r="H3" s="1204"/>
      <c r="I3" s="1205"/>
      <c r="J3" s="932" t="s">
        <v>641</v>
      </c>
      <c r="K3" s="933" t="s">
        <v>641</v>
      </c>
      <c r="L3" s="933" t="s">
        <v>642</v>
      </c>
      <c r="M3" s="934" t="s">
        <v>642</v>
      </c>
      <c r="N3" s="1206" t="s">
        <v>729</v>
      </c>
      <c r="O3" s="1208" t="s">
        <v>648</v>
      </c>
      <c r="P3" s="1210" t="s">
        <v>733</v>
      </c>
      <c r="Q3" s="1212" t="s">
        <v>648</v>
      </c>
    </row>
    <row r="4" spans="1:19" ht="46.5" customHeight="1" thickBot="1">
      <c r="A4" s="1198"/>
      <c r="B4" s="1200" t="s">
        <v>643</v>
      </c>
      <c r="C4" s="1272" t="s">
        <v>757</v>
      </c>
      <c r="D4" s="1202"/>
      <c r="E4" s="981">
        <v>1</v>
      </c>
      <c r="F4" s="982">
        <v>2</v>
      </c>
      <c r="G4" s="982">
        <v>3</v>
      </c>
      <c r="H4" s="982">
        <v>4</v>
      </c>
      <c r="I4" s="983">
        <v>5</v>
      </c>
      <c r="J4" s="984" t="s">
        <v>644</v>
      </c>
      <c r="K4" s="985" t="s">
        <v>645</v>
      </c>
      <c r="L4" s="985" t="s">
        <v>646</v>
      </c>
      <c r="M4" s="986" t="s">
        <v>647</v>
      </c>
      <c r="N4" s="1207"/>
      <c r="O4" s="1209"/>
      <c r="P4" s="1211"/>
      <c r="Q4" s="1213"/>
    </row>
    <row r="5" spans="1:19" ht="23.25">
      <c r="A5" s="1191" t="s">
        <v>731</v>
      </c>
      <c r="B5" s="1192"/>
      <c r="C5" s="1277"/>
      <c r="D5" s="990">
        <v>1236778515.2672713</v>
      </c>
      <c r="E5" s="991">
        <f t="shared" ref="E5:H6" si="0">+F5-J5</f>
        <v>1154.979256139665</v>
      </c>
      <c r="F5" s="991">
        <f t="shared" si="0"/>
        <v>1165.5876265198326</v>
      </c>
      <c r="G5" s="991">
        <f t="shared" si="0"/>
        <v>1176.1959969000002</v>
      </c>
      <c r="H5" s="991">
        <f>+I5-M5</f>
        <v>1206.4872560836359</v>
      </c>
      <c r="I5" s="992">
        <f>+D5/1000000</f>
        <v>1236.7785152672714</v>
      </c>
      <c r="J5" s="993">
        <v>10.608370380167571</v>
      </c>
      <c r="K5" s="994">
        <v>10.608370380167571</v>
      </c>
      <c r="L5" s="994">
        <v>30.291259183635702</v>
      </c>
      <c r="M5" s="995">
        <v>30.291259183635475</v>
      </c>
      <c r="N5" s="996"/>
      <c r="O5" s="997"/>
      <c r="P5" s="998"/>
      <c r="Q5" s="999"/>
    </row>
    <row r="6" spans="1:19" ht="24.95" customHeight="1" thickBot="1">
      <c r="A6" s="1000"/>
      <c r="B6" s="1001" t="s">
        <v>649</v>
      </c>
      <c r="C6" s="1273">
        <f>SUM(C7:C34)</f>
        <v>1431785660</v>
      </c>
      <c r="D6" s="1002">
        <f>SUM(D7:D34)</f>
        <v>1236778510</v>
      </c>
      <c r="E6" s="1003">
        <f t="shared" si="0"/>
        <v>1154.9792508723938</v>
      </c>
      <c r="F6" s="1003">
        <f t="shared" si="0"/>
        <v>1165.5876212525613</v>
      </c>
      <c r="G6" s="1003">
        <f>+H6-L6</f>
        <v>1176.1959916327289</v>
      </c>
      <c r="H6" s="1003">
        <f t="shared" si="0"/>
        <v>1206.4872508163646</v>
      </c>
      <c r="I6" s="1004">
        <f>SUM(I7:I34)</f>
        <v>1236.7785100000001</v>
      </c>
      <c r="J6" s="1005">
        <v>10.608370380167571</v>
      </c>
      <c r="K6" s="1006">
        <v>10.608370380167571</v>
      </c>
      <c r="L6" s="1006">
        <v>30.291259183635702</v>
      </c>
      <c r="M6" s="1007">
        <v>30.291259183635475</v>
      </c>
      <c r="N6" s="1008">
        <f>SUM(N7:N34)</f>
        <v>727.12513259999992</v>
      </c>
      <c r="O6" s="1009" t="str">
        <f>IF(N6&gt;=$I6,5,IF(N6&gt;=$H6,4+((N6-$H6)/($I6-$H6)),IF(N6&gt;=$G6,3+((N6-$G6)/($H6-$G6)),IF(N6&gt;=$F6,2+((N6-$F6)/($G6-$F6)),IF(N6&gt;=$E6,1+((N6-$E6)/($F6-$E6)),"1")))))</f>
        <v>1</v>
      </c>
      <c r="P6" s="1010">
        <f>SUM(P7:P34)</f>
        <v>1210.8098777143341</v>
      </c>
      <c r="Q6" s="1011">
        <f>IF(P6&gt;=I6,5,IF(P6&gt;=H6,4+((P6-H6)/(I6-H6)),IF(P6&gt;=G6,3+((P6-G6)/(H6-G6)),IF(P6&gt;=F6,2+((P6-F6)/(G6-F6)),IF(P6&gt;=E6,1+((P6-E6)/(F6-E6)),"1")))))</f>
        <v>4.1427021198347784</v>
      </c>
    </row>
    <row r="7" spans="1:19" ht="24.95" customHeight="1">
      <c r="A7" s="439">
        <v>1</v>
      </c>
      <c r="B7" s="440" t="s">
        <v>638</v>
      </c>
      <c r="C7" s="1274">
        <v>-117126615</v>
      </c>
      <c r="D7" s="920">
        <v>-116857275</v>
      </c>
      <c r="E7" s="917">
        <f>+F7+J7</f>
        <v>-124.58527499999998</v>
      </c>
      <c r="F7" s="917">
        <f>+G7+K7</f>
        <v>-123.58327499999999</v>
      </c>
      <c r="G7" s="917">
        <f>+H7+L7</f>
        <v>-122.58127499999999</v>
      </c>
      <c r="H7" s="917">
        <f>+I7+M7</f>
        <v>-119.719275</v>
      </c>
      <c r="I7" s="922">
        <f>+D7/10^6</f>
        <v>-116.857275</v>
      </c>
      <c r="J7" s="987">
        <f t="shared" ref="J7:J33" si="1">ROUND((I7*$J$5)/$I$5,3)</f>
        <v>-1.002</v>
      </c>
      <c r="K7" s="988">
        <f t="shared" ref="K7:K33" si="2">ROUND((I7*$K$5)/$I$5,3)</f>
        <v>-1.002</v>
      </c>
      <c r="L7" s="988">
        <f t="shared" ref="L7:L33" si="3">ROUND((I7*$L$5)/$I$5,3)</f>
        <v>-2.8620000000000001</v>
      </c>
      <c r="M7" s="989">
        <f>ROUND((I7*$M$5)/$I$5,3)</f>
        <v>-2.8620000000000001</v>
      </c>
      <c r="N7" s="930">
        <f>+S7/10^6</f>
        <v>-54.347967561666657</v>
      </c>
      <c r="O7" s="924">
        <f>IF(N7&gt;=I7,5,IF(N7&gt;=H7,4+((N7-H7)/(I7-H7)),IF(N7&gt;=G7,3+((N7-G7)/(H7-G7)),IF(N7&gt;=F7,2+((N7-F7)/(G7-F7)),IF(N7&gt;=E7,1+((N7-E7)/(F7-E7)),"1")))))</f>
        <v>5</v>
      </c>
      <c r="P7" s="963">
        <f>+R7/10^6</f>
        <v>-95.350283924523765</v>
      </c>
      <c r="Q7" s="970">
        <f>IF(P7&gt;=I7,5,IF(P7&gt;=H7,4+((P7-H7)/(I7-H7)),IF(P7&gt;=G7,3+((P7-G7)/(H7-G7)),IF(P7&gt;=F7,2+((P7-F7)/(G7-F7)),IF(P7&gt;=E7,1+((P7-E7)/(F7-E7)),"1")))))</f>
        <v>5</v>
      </c>
      <c r="R7">
        <v>-95350283.924523771</v>
      </c>
      <c r="S7">
        <v>-54347967.56166666</v>
      </c>
    </row>
    <row r="8" spans="1:19" ht="24.95" customHeight="1">
      <c r="A8" s="943">
        <v>2</v>
      </c>
      <c r="B8" s="915" t="s">
        <v>610</v>
      </c>
      <c r="C8" s="1275">
        <v>645837839</v>
      </c>
      <c r="D8" s="921">
        <v>533489429</v>
      </c>
      <c r="E8" s="918">
        <f t="shared" ref="E8:H16" si="4">+F8-J8</f>
        <v>498.20542899999992</v>
      </c>
      <c r="F8" s="918">
        <f t="shared" si="4"/>
        <v>502.78142899999995</v>
      </c>
      <c r="G8" s="918">
        <f t="shared" si="4"/>
        <v>507.35742899999997</v>
      </c>
      <c r="H8" s="918">
        <f t="shared" si="4"/>
        <v>520.42342899999994</v>
      </c>
      <c r="I8" s="923">
        <f t="shared" ref="I8:I33" si="5">+D8/10^6</f>
        <v>533.48942899999997</v>
      </c>
      <c r="J8" s="926">
        <f t="shared" si="1"/>
        <v>4.5759999999999996</v>
      </c>
      <c r="K8" s="927">
        <f t="shared" si="2"/>
        <v>4.5759999999999996</v>
      </c>
      <c r="L8" s="927">
        <f t="shared" si="3"/>
        <v>13.066000000000001</v>
      </c>
      <c r="M8" s="928">
        <f t="shared" ref="M8:M33" si="6">ROUND((I8*$M$5)/$I$5,3)</f>
        <v>13.066000000000001</v>
      </c>
      <c r="N8" s="930">
        <f t="shared" ref="N8:N34" si="7">+S8/10^6</f>
        <v>304.7597613983333</v>
      </c>
      <c r="O8" s="924" t="str">
        <f t="shared" ref="O8:O32" si="8">IF(N8&gt;=I8,5,IF(N8&gt;=H8,4+((N8-H8)/(I8-H8)),IF(N8&gt;=G8,3+((N8-G8)/(H8-G8)),IF(N8&gt;=F8,2+((N8-F8)/(G8-F8)),IF(N8&gt;=E8,1+((N8-E8)/(F8-E8)),"1")))))</f>
        <v>1</v>
      </c>
      <c r="P8" s="963">
        <f t="shared" ref="P8:P34" si="9">+R8/10^6</f>
        <v>505.57721134720242</v>
      </c>
      <c r="Q8" s="970">
        <f>IF(P8&gt;=I8,5,IF(P8&gt;=H8,4+((P8-H8)/(I8-H8)),IF(P8&gt;=G8,3+((P8-G8)/(H8-G8)),IF(P8&gt;=F8,2+((P8-F8)/(G8-F8)),IF(P8&gt;=E8,1+((P8-E8)/(F8-E8)),"1")))))</f>
        <v>2.6109664220285103</v>
      </c>
      <c r="R8">
        <v>505577211.34720242</v>
      </c>
      <c r="S8">
        <v>304759761.39833331</v>
      </c>
    </row>
    <row r="9" spans="1:19" ht="24.95" customHeight="1">
      <c r="A9" s="943">
        <v>3</v>
      </c>
      <c r="B9" s="915" t="s">
        <v>611</v>
      </c>
      <c r="C9" s="1275">
        <v>4424647</v>
      </c>
      <c r="D9" s="921">
        <v>3074967</v>
      </c>
      <c r="E9" s="918">
        <f t="shared" si="4"/>
        <v>2.872967</v>
      </c>
      <c r="F9" s="918">
        <f t="shared" si="4"/>
        <v>2.8989669999999998</v>
      </c>
      <c r="G9" s="918">
        <f t="shared" si="4"/>
        <v>2.9249669999999997</v>
      </c>
      <c r="H9" s="918">
        <f t="shared" si="4"/>
        <v>2.9999669999999998</v>
      </c>
      <c r="I9" s="923">
        <f t="shared" si="5"/>
        <v>3.074967</v>
      </c>
      <c r="J9" s="926">
        <f t="shared" si="1"/>
        <v>2.5999999999999999E-2</v>
      </c>
      <c r="K9" s="927">
        <f t="shared" si="2"/>
        <v>2.5999999999999999E-2</v>
      </c>
      <c r="L9" s="927">
        <f t="shared" si="3"/>
        <v>7.4999999999999997E-2</v>
      </c>
      <c r="M9" s="928">
        <f t="shared" si="6"/>
        <v>7.4999999999999997E-2</v>
      </c>
      <c r="N9" s="930">
        <f t="shared" si="7"/>
        <v>1.7731575383333331</v>
      </c>
      <c r="O9" s="924" t="str">
        <f t="shared" si="8"/>
        <v>1</v>
      </c>
      <c r="P9" s="963">
        <f t="shared" si="9"/>
        <v>1.9963004867273382</v>
      </c>
      <c r="Q9" s="970" t="str">
        <f>IF(P9&gt;=I9,5,IF(P9&gt;=H9,4+((P9-H9)/(I9-H9)),IF(P9&gt;=G9,3+((P9-G9)/(H9-G9)),IF(P9&gt;=F9,2+((P9-F9)/(G9-F9)),IF(P9&gt;=E9,1+((P9-E9)/(F9-E9)),"1")))))</f>
        <v>1</v>
      </c>
      <c r="R9">
        <v>1996300.4867273383</v>
      </c>
      <c r="S9">
        <v>1773157.5383333331</v>
      </c>
    </row>
    <row r="10" spans="1:19" ht="24.95" customHeight="1">
      <c r="A10" s="943">
        <v>4</v>
      </c>
      <c r="B10" s="915" t="s">
        <v>612</v>
      </c>
      <c r="C10" s="1275">
        <v>57013439</v>
      </c>
      <c r="D10" s="921">
        <v>51429199</v>
      </c>
      <c r="E10" s="918">
        <f t="shared" si="4"/>
        <v>48.027198999999996</v>
      </c>
      <c r="F10" s="918">
        <f t="shared" si="4"/>
        <v>48.468198999999998</v>
      </c>
      <c r="G10" s="918">
        <f t="shared" si="4"/>
        <v>48.909199000000001</v>
      </c>
      <c r="H10" s="918">
        <f t="shared" si="4"/>
        <v>50.169198999999999</v>
      </c>
      <c r="I10" s="923">
        <f t="shared" si="5"/>
        <v>51.429198999999997</v>
      </c>
      <c r="J10" s="926">
        <f>ROUND((I10*$J$5)/$I$5,3)</f>
        <v>0.441</v>
      </c>
      <c r="K10" s="927">
        <f>ROUND((I10*$K$5)/$I$5,3)</f>
        <v>0.441</v>
      </c>
      <c r="L10" s="927">
        <f>ROUND((I10*$L$5)/$I$5,3)</f>
        <v>1.26</v>
      </c>
      <c r="M10" s="928">
        <f>ROUND((I10*$M$5)/$I$5,3)</f>
        <v>1.26</v>
      </c>
      <c r="N10" s="930">
        <f t="shared" si="7"/>
        <v>30.583942823333327</v>
      </c>
      <c r="O10" s="924" t="str">
        <f t="shared" si="8"/>
        <v>1</v>
      </c>
      <c r="P10" s="963">
        <f t="shared" si="9"/>
        <v>52.439547863123735</v>
      </c>
      <c r="Q10" s="970">
        <f t="shared" ref="Q10:Q16" si="10">IF(P10&gt;=I10,5,IF(P10&gt;=H10,4+((P10-H10)/(I10-H10)),IF(P10&gt;=G10,3+((P10-G10)/(H10-G10)),IF(P10&gt;=F10,2+((P10-F10)/(G10-F10)),IF(P10&gt;=E10,1+((P10-E10)/(F10-E10)),"1")))))</f>
        <v>5</v>
      </c>
      <c r="R10">
        <v>52439547.863123737</v>
      </c>
      <c r="S10">
        <v>30583942.823333327</v>
      </c>
    </row>
    <row r="11" spans="1:19" ht="24.95" customHeight="1">
      <c r="A11" s="943">
        <v>5</v>
      </c>
      <c r="B11" s="915" t="s">
        <v>613</v>
      </c>
      <c r="C11" s="1275">
        <v>93869535</v>
      </c>
      <c r="D11" s="921">
        <v>84171715</v>
      </c>
      <c r="E11" s="918">
        <f t="shared" si="4"/>
        <v>78.603715000000022</v>
      </c>
      <c r="F11" s="918">
        <f t="shared" si="4"/>
        <v>79.325715000000017</v>
      </c>
      <c r="G11" s="918">
        <f t="shared" si="4"/>
        <v>80.047715000000011</v>
      </c>
      <c r="H11" s="918">
        <f t="shared" si="4"/>
        <v>82.109715000000008</v>
      </c>
      <c r="I11" s="923">
        <f t="shared" si="5"/>
        <v>84.171715000000006</v>
      </c>
      <c r="J11" s="926">
        <f t="shared" si="1"/>
        <v>0.72199999999999998</v>
      </c>
      <c r="K11" s="927">
        <f t="shared" si="2"/>
        <v>0.72199999999999998</v>
      </c>
      <c r="L11" s="927">
        <f t="shared" si="3"/>
        <v>2.0619999999999998</v>
      </c>
      <c r="M11" s="928">
        <f t="shared" si="6"/>
        <v>2.0619999999999998</v>
      </c>
      <c r="N11" s="930">
        <f t="shared" si="7"/>
        <v>49.898018526666661</v>
      </c>
      <c r="O11" s="924" t="str">
        <f t="shared" si="8"/>
        <v>1</v>
      </c>
      <c r="P11" s="963">
        <f t="shared" si="9"/>
        <v>88.169977832859701</v>
      </c>
      <c r="Q11" s="970">
        <f t="shared" si="10"/>
        <v>5</v>
      </c>
      <c r="R11">
        <v>88169977.832859695</v>
      </c>
      <c r="S11">
        <v>49898018.526666664</v>
      </c>
    </row>
    <row r="12" spans="1:19" ht="24.95" customHeight="1">
      <c r="A12" s="943">
        <v>6</v>
      </c>
      <c r="B12" s="915" t="s">
        <v>614</v>
      </c>
      <c r="C12" s="1275">
        <v>20069050</v>
      </c>
      <c r="D12" s="921">
        <v>18599250</v>
      </c>
      <c r="E12" s="918">
        <f t="shared" si="4"/>
        <v>17.367250000000002</v>
      </c>
      <c r="F12" s="918">
        <f t="shared" si="4"/>
        <v>17.527250000000002</v>
      </c>
      <c r="G12" s="918">
        <f t="shared" si="4"/>
        <v>17.687250000000002</v>
      </c>
      <c r="H12" s="918">
        <f t="shared" si="4"/>
        <v>18.143250000000002</v>
      </c>
      <c r="I12" s="923">
        <f t="shared" si="5"/>
        <v>18.599250000000001</v>
      </c>
      <c r="J12" s="926">
        <f t="shared" si="1"/>
        <v>0.16</v>
      </c>
      <c r="K12" s="927">
        <f t="shared" si="2"/>
        <v>0.16</v>
      </c>
      <c r="L12" s="927">
        <f t="shared" si="3"/>
        <v>0.45600000000000002</v>
      </c>
      <c r="M12" s="928">
        <f t="shared" si="6"/>
        <v>0.45600000000000002</v>
      </c>
      <c r="N12" s="930">
        <f t="shared" si="7"/>
        <v>10.090585574999999</v>
      </c>
      <c r="O12" s="924" t="str">
        <f t="shared" si="8"/>
        <v>1</v>
      </c>
      <c r="P12" s="963">
        <f t="shared" si="9"/>
        <v>16.304337521158171</v>
      </c>
      <c r="Q12" s="970" t="str">
        <f t="shared" si="10"/>
        <v>1</v>
      </c>
      <c r="R12">
        <v>16304337.52115817</v>
      </c>
      <c r="S12">
        <v>10090585.574999999</v>
      </c>
    </row>
    <row r="13" spans="1:19" ht="24.95" customHeight="1">
      <c r="A13" s="943">
        <v>7</v>
      </c>
      <c r="B13" s="915" t="s">
        <v>615</v>
      </c>
      <c r="C13" s="1275">
        <v>18384770</v>
      </c>
      <c r="D13" s="921">
        <v>15832600</v>
      </c>
      <c r="E13" s="918">
        <f t="shared" si="4"/>
        <v>14.784600000000001</v>
      </c>
      <c r="F13" s="918">
        <f t="shared" si="4"/>
        <v>14.9206</v>
      </c>
      <c r="G13" s="918">
        <f t="shared" si="4"/>
        <v>15.0566</v>
      </c>
      <c r="H13" s="918">
        <f t="shared" si="4"/>
        <v>15.444599999999999</v>
      </c>
      <c r="I13" s="923">
        <f t="shared" si="5"/>
        <v>15.832599999999999</v>
      </c>
      <c r="J13" s="926">
        <f t="shared" si="1"/>
        <v>0.13600000000000001</v>
      </c>
      <c r="K13" s="927">
        <f t="shared" si="2"/>
        <v>0.13600000000000001</v>
      </c>
      <c r="L13" s="927">
        <f t="shared" si="3"/>
        <v>0.38800000000000001</v>
      </c>
      <c r="M13" s="928">
        <f t="shared" si="6"/>
        <v>0.38800000000000001</v>
      </c>
      <c r="N13" s="930">
        <f t="shared" si="7"/>
        <v>9.1600164483333302</v>
      </c>
      <c r="O13" s="924" t="str">
        <f t="shared" si="8"/>
        <v>1</v>
      </c>
      <c r="P13" s="963">
        <f t="shared" si="9"/>
        <v>15.276714080437284</v>
      </c>
      <c r="Q13" s="970">
        <f t="shared" si="10"/>
        <v>3.5673043310239283</v>
      </c>
      <c r="R13">
        <v>15276714.080437284</v>
      </c>
      <c r="S13">
        <v>9160016.4483333305</v>
      </c>
    </row>
    <row r="14" spans="1:19" ht="24.95" customHeight="1">
      <c r="A14" s="943">
        <v>8</v>
      </c>
      <c r="B14" s="915" t="s">
        <v>616</v>
      </c>
      <c r="C14" s="1275">
        <v>24429327</v>
      </c>
      <c r="D14" s="921">
        <v>24547077</v>
      </c>
      <c r="E14" s="918">
        <f t="shared" si="4"/>
        <v>22.923077000000006</v>
      </c>
      <c r="F14" s="918">
        <f t="shared" si="4"/>
        <v>23.134077000000005</v>
      </c>
      <c r="G14" s="918">
        <f t="shared" si="4"/>
        <v>23.345077000000003</v>
      </c>
      <c r="H14" s="918">
        <f t="shared" si="4"/>
        <v>23.946077000000002</v>
      </c>
      <c r="I14" s="923">
        <f t="shared" si="5"/>
        <v>24.547077000000002</v>
      </c>
      <c r="J14" s="926">
        <f t="shared" si="1"/>
        <v>0.21099999999999999</v>
      </c>
      <c r="K14" s="927">
        <f t="shared" si="2"/>
        <v>0.21099999999999999</v>
      </c>
      <c r="L14" s="927">
        <f t="shared" si="3"/>
        <v>0.60099999999999998</v>
      </c>
      <c r="M14" s="928">
        <f t="shared" si="6"/>
        <v>0.60099999999999998</v>
      </c>
      <c r="N14" s="930">
        <f t="shared" si="7"/>
        <v>14.300757889999993</v>
      </c>
      <c r="O14" s="924" t="str">
        <f t="shared" si="8"/>
        <v>1</v>
      </c>
      <c r="P14" s="963">
        <f t="shared" si="9"/>
        <v>23.243302026905457</v>
      </c>
      <c r="Q14" s="970">
        <f t="shared" si="10"/>
        <v>2.517654155950015</v>
      </c>
      <c r="R14">
        <v>23243302.026905458</v>
      </c>
      <c r="S14">
        <v>14300757.889999993</v>
      </c>
    </row>
    <row r="15" spans="1:19" ht="24.95" customHeight="1">
      <c r="A15" s="943">
        <v>9</v>
      </c>
      <c r="B15" s="915" t="s">
        <v>617</v>
      </c>
      <c r="C15" s="1275">
        <v>12581926</v>
      </c>
      <c r="D15" s="921">
        <v>11778716</v>
      </c>
      <c r="E15" s="918">
        <f t="shared" si="4"/>
        <v>11.000715999999997</v>
      </c>
      <c r="F15" s="918">
        <f t="shared" si="4"/>
        <v>11.101715999999998</v>
      </c>
      <c r="G15" s="918">
        <f t="shared" si="4"/>
        <v>11.202715999999999</v>
      </c>
      <c r="H15" s="918">
        <f t="shared" si="4"/>
        <v>11.490715999999999</v>
      </c>
      <c r="I15" s="923">
        <f t="shared" si="5"/>
        <v>11.778715999999999</v>
      </c>
      <c r="J15" s="926">
        <f t="shared" si="1"/>
        <v>0.10100000000000001</v>
      </c>
      <c r="K15" s="927">
        <f t="shared" si="2"/>
        <v>0.10100000000000001</v>
      </c>
      <c r="L15" s="927">
        <f t="shared" si="3"/>
        <v>0.28799999999999998</v>
      </c>
      <c r="M15" s="928">
        <f t="shared" si="6"/>
        <v>0.28799999999999998</v>
      </c>
      <c r="N15" s="930">
        <f t="shared" si="7"/>
        <v>7.1732248300000014</v>
      </c>
      <c r="O15" s="924" t="str">
        <f t="shared" si="8"/>
        <v>1</v>
      </c>
      <c r="P15" s="963">
        <f t="shared" si="9"/>
        <v>11.267497291720517</v>
      </c>
      <c r="Q15" s="970">
        <f t="shared" si="10"/>
        <v>3.2249350406962427</v>
      </c>
      <c r="R15">
        <v>11267497.291720517</v>
      </c>
      <c r="S15">
        <v>7173224.830000001</v>
      </c>
    </row>
    <row r="16" spans="1:19" ht="24.95" customHeight="1">
      <c r="A16" s="943">
        <v>10</v>
      </c>
      <c r="B16" s="915" t="s">
        <v>618</v>
      </c>
      <c r="C16" s="1275">
        <v>49497452</v>
      </c>
      <c r="D16" s="921">
        <v>46127702</v>
      </c>
      <c r="E16" s="918">
        <f t="shared" si="4"/>
        <v>43.075701999999993</v>
      </c>
      <c r="F16" s="918">
        <f t="shared" si="4"/>
        <v>43.471701999999993</v>
      </c>
      <c r="G16" s="918">
        <f t="shared" si="4"/>
        <v>43.867701999999994</v>
      </c>
      <c r="H16" s="918">
        <f t="shared" si="4"/>
        <v>44.997701999999997</v>
      </c>
      <c r="I16" s="923">
        <f t="shared" si="5"/>
        <v>46.127701999999999</v>
      </c>
      <c r="J16" s="926">
        <f t="shared" si="1"/>
        <v>0.39600000000000002</v>
      </c>
      <c r="K16" s="927">
        <f t="shared" si="2"/>
        <v>0.39600000000000002</v>
      </c>
      <c r="L16" s="927">
        <f t="shared" si="3"/>
        <v>1.1299999999999999</v>
      </c>
      <c r="M16" s="928">
        <f t="shared" si="6"/>
        <v>1.1299999999999999</v>
      </c>
      <c r="N16" s="930">
        <f t="shared" si="7"/>
        <v>25.639533398333324</v>
      </c>
      <c r="O16" s="924" t="str">
        <f t="shared" si="8"/>
        <v>1</v>
      </c>
      <c r="P16" s="963">
        <f t="shared" si="9"/>
        <v>43.570311953510327</v>
      </c>
      <c r="Q16" s="970">
        <f t="shared" si="10"/>
        <v>2.2490150341170034</v>
      </c>
      <c r="R16">
        <v>43570311.953510329</v>
      </c>
      <c r="S16">
        <v>25639533.398333322</v>
      </c>
    </row>
    <row r="17" spans="1:19" ht="30" customHeight="1">
      <c r="A17" s="943">
        <v>11</v>
      </c>
      <c r="B17" s="915" t="s">
        <v>619</v>
      </c>
      <c r="C17" s="1275">
        <v>-874094</v>
      </c>
      <c r="D17" s="921">
        <v>-1224434</v>
      </c>
      <c r="E17" s="918">
        <f>+F17+J17</f>
        <v>-1.3064339999999999</v>
      </c>
      <c r="F17" s="918">
        <f>+G17+K17</f>
        <v>-1.295434</v>
      </c>
      <c r="G17" s="918">
        <f>+H17+L17</f>
        <v>-1.2844340000000001</v>
      </c>
      <c r="H17" s="918">
        <f>+I17+M17</f>
        <v>-1.254434</v>
      </c>
      <c r="I17" s="923">
        <f t="shared" si="5"/>
        <v>-1.224434</v>
      </c>
      <c r="J17" s="926">
        <f t="shared" si="1"/>
        <v>-1.0999999999999999E-2</v>
      </c>
      <c r="K17" s="927">
        <f t="shared" si="2"/>
        <v>-1.0999999999999999E-2</v>
      </c>
      <c r="L17" s="927">
        <f t="shared" si="3"/>
        <v>-0.03</v>
      </c>
      <c r="M17" s="928">
        <f t="shared" si="6"/>
        <v>-0.03</v>
      </c>
      <c r="N17" s="930">
        <f t="shared" si="7"/>
        <v>-0.50248956166666658</v>
      </c>
      <c r="O17" s="924">
        <f t="shared" si="8"/>
        <v>5</v>
      </c>
      <c r="P17" s="963">
        <f t="shared" si="9"/>
        <v>-1.0248001748925644</v>
      </c>
      <c r="Q17" s="970">
        <f>IF(P17&gt;=I17,5,IF(P17&gt;=H17,4+((P17-H17)/(I17-H17)),IF(P17&gt;=G17,3+((P17-G17)/(H17-G17)),IF(P17&gt;=F17,2+((P17-F17)/(G17-F17)),IF(P17&gt;=E17,1+((P17-E17)/(F17-E17)),"1")))))</f>
        <v>5</v>
      </c>
      <c r="R17">
        <v>-1024800.1748925643</v>
      </c>
      <c r="S17">
        <v>-502489.56166666653</v>
      </c>
    </row>
    <row r="18" spans="1:19" ht="30" customHeight="1">
      <c r="A18" s="943">
        <v>12</v>
      </c>
      <c r="B18" s="915" t="s">
        <v>620</v>
      </c>
      <c r="C18" s="1275">
        <v>131896604</v>
      </c>
      <c r="D18" s="921">
        <v>123418974</v>
      </c>
      <c r="E18" s="918">
        <f t="shared" ref="E18:H33" si="11">+F18-J18</f>
        <v>115.25497400000002</v>
      </c>
      <c r="F18" s="918">
        <f t="shared" si="11"/>
        <v>116.31397400000002</v>
      </c>
      <c r="G18" s="918">
        <f t="shared" si="11"/>
        <v>117.37297400000001</v>
      </c>
      <c r="H18" s="918">
        <f t="shared" si="11"/>
        <v>120.39597400000001</v>
      </c>
      <c r="I18" s="923">
        <f t="shared" si="5"/>
        <v>123.41897400000001</v>
      </c>
      <c r="J18" s="926">
        <f t="shared" si="1"/>
        <v>1.0589999999999999</v>
      </c>
      <c r="K18" s="927">
        <f t="shared" si="2"/>
        <v>1.0589999999999999</v>
      </c>
      <c r="L18" s="927">
        <f t="shared" si="3"/>
        <v>3.0230000000000001</v>
      </c>
      <c r="M18" s="928">
        <f t="shared" si="6"/>
        <v>3.0230000000000001</v>
      </c>
      <c r="N18" s="930">
        <f t="shared" si="7"/>
        <v>69.834233308333339</v>
      </c>
      <c r="O18" s="924" t="str">
        <f t="shared" si="8"/>
        <v>1</v>
      </c>
      <c r="P18" s="963">
        <f t="shared" si="9"/>
        <v>116.98496353304245</v>
      </c>
      <c r="Q18" s="970">
        <f t="shared" ref="Q18:Q33" si="12">IF(P18&gt;=I18,5,IF(P18&gt;=H18,4+((P18-H18)/(I18-H18)),IF(P18&gt;=G18,3+((P18-G18)/(H18-G18)),IF(P18&gt;=F18,2+((P18-F18)/(G18-F18)),IF(P18&gt;=E18,1+((P18-E18)/(F18-E18)),"1")))))</f>
        <v>2.6336067356396899</v>
      </c>
      <c r="R18">
        <v>116984963.53304245</v>
      </c>
      <c r="S18">
        <v>69834233.308333337</v>
      </c>
    </row>
    <row r="19" spans="1:19" ht="30" customHeight="1">
      <c r="A19" s="943">
        <v>13</v>
      </c>
      <c r="B19" s="915" t="s">
        <v>621</v>
      </c>
      <c r="C19" s="1275">
        <v>8476352</v>
      </c>
      <c r="D19" s="921">
        <v>7699602</v>
      </c>
      <c r="E19" s="918">
        <f t="shared" si="11"/>
        <v>7.1896019999999998</v>
      </c>
      <c r="F19" s="918">
        <f t="shared" si="11"/>
        <v>7.2556019999999997</v>
      </c>
      <c r="G19" s="918">
        <f t="shared" si="11"/>
        <v>7.3216019999999995</v>
      </c>
      <c r="H19" s="918">
        <f t="shared" si="11"/>
        <v>7.5106019999999996</v>
      </c>
      <c r="I19" s="923">
        <f t="shared" si="5"/>
        <v>7.6996019999999996</v>
      </c>
      <c r="J19" s="926">
        <f t="shared" si="1"/>
        <v>6.6000000000000003E-2</v>
      </c>
      <c r="K19" s="927">
        <f t="shared" si="2"/>
        <v>6.6000000000000003E-2</v>
      </c>
      <c r="L19" s="927">
        <f t="shared" si="3"/>
        <v>0.189</v>
      </c>
      <c r="M19" s="928">
        <f t="shared" si="6"/>
        <v>0.189</v>
      </c>
      <c r="N19" s="930">
        <f t="shared" si="7"/>
        <v>4.5064310050000005</v>
      </c>
      <c r="O19" s="924" t="str">
        <f t="shared" si="8"/>
        <v>1</v>
      </c>
      <c r="P19" s="963">
        <f t="shared" si="9"/>
        <v>6.7719335474595299</v>
      </c>
      <c r="Q19" s="970" t="str">
        <f t="shared" si="12"/>
        <v>1</v>
      </c>
      <c r="R19">
        <v>6771933.5474595297</v>
      </c>
      <c r="S19">
        <v>4506431.0050000008</v>
      </c>
    </row>
    <row r="20" spans="1:19" ht="30" customHeight="1">
      <c r="A20" s="943">
        <v>14</v>
      </c>
      <c r="B20" s="915" t="s">
        <v>622</v>
      </c>
      <c r="C20" s="1275">
        <v>14141450</v>
      </c>
      <c r="D20" s="921">
        <v>11688360</v>
      </c>
      <c r="E20" s="918">
        <f t="shared" si="11"/>
        <v>10.916360000000001</v>
      </c>
      <c r="F20" s="918">
        <f t="shared" si="11"/>
        <v>11.016360000000001</v>
      </c>
      <c r="G20" s="918">
        <f t="shared" si="11"/>
        <v>11.11636</v>
      </c>
      <c r="H20" s="918">
        <f t="shared" si="11"/>
        <v>11.40236</v>
      </c>
      <c r="I20" s="923">
        <f t="shared" si="5"/>
        <v>11.688359999999999</v>
      </c>
      <c r="J20" s="926">
        <f t="shared" si="1"/>
        <v>0.1</v>
      </c>
      <c r="K20" s="927">
        <f t="shared" si="2"/>
        <v>0.1</v>
      </c>
      <c r="L20" s="927">
        <f t="shared" si="3"/>
        <v>0.28599999999999998</v>
      </c>
      <c r="M20" s="928">
        <f t="shared" si="6"/>
        <v>0.28599999999999998</v>
      </c>
      <c r="N20" s="930">
        <f t="shared" si="7"/>
        <v>6.9489739000000004</v>
      </c>
      <c r="O20" s="924" t="str">
        <f t="shared" si="8"/>
        <v>1</v>
      </c>
      <c r="P20" s="963">
        <f t="shared" si="9"/>
        <v>11.145947206117246</v>
      </c>
      <c r="Q20" s="970">
        <f t="shared" si="12"/>
        <v>3.103451769640718</v>
      </c>
      <c r="R20">
        <v>11145947.206117246</v>
      </c>
      <c r="S20">
        <v>6948973.9000000004</v>
      </c>
    </row>
    <row r="21" spans="1:19" ht="30" customHeight="1">
      <c r="A21" s="943">
        <v>15</v>
      </c>
      <c r="B21" s="915" t="s">
        <v>623</v>
      </c>
      <c r="C21" s="1275">
        <v>35930417</v>
      </c>
      <c r="D21" s="921">
        <v>32430297</v>
      </c>
      <c r="E21" s="918">
        <f t="shared" si="11"/>
        <v>30.286297000000005</v>
      </c>
      <c r="F21" s="918">
        <f t="shared" si="11"/>
        <v>30.564297000000003</v>
      </c>
      <c r="G21" s="918">
        <f t="shared" si="11"/>
        <v>30.842297000000002</v>
      </c>
      <c r="H21" s="918">
        <f t="shared" si="11"/>
        <v>31.636297000000003</v>
      </c>
      <c r="I21" s="923">
        <f t="shared" si="5"/>
        <v>32.430297000000003</v>
      </c>
      <c r="J21" s="926">
        <f t="shared" si="1"/>
        <v>0.27800000000000002</v>
      </c>
      <c r="K21" s="927">
        <f t="shared" si="2"/>
        <v>0.27800000000000002</v>
      </c>
      <c r="L21" s="927">
        <f t="shared" si="3"/>
        <v>0.79400000000000004</v>
      </c>
      <c r="M21" s="928">
        <f t="shared" si="6"/>
        <v>0.79400000000000004</v>
      </c>
      <c r="N21" s="930">
        <f t="shared" si="7"/>
        <v>19.579623534999996</v>
      </c>
      <c r="O21" s="924" t="str">
        <f t="shared" si="8"/>
        <v>1</v>
      </c>
      <c r="P21" s="963">
        <f t="shared" si="9"/>
        <v>32.978609851973268</v>
      </c>
      <c r="Q21" s="970">
        <f t="shared" si="12"/>
        <v>5</v>
      </c>
      <c r="R21">
        <v>32978609.851973265</v>
      </c>
      <c r="S21">
        <v>19579623.534999996</v>
      </c>
    </row>
    <row r="22" spans="1:19" ht="30" customHeight="1">
      <c r="A22" s="943">
        <v>16</v>
      </c>
      <c r="B22" s="915" t="s">
        <v>624</v>
      </c>
      <c r="C22" s="1275">
        <v>10911994</v>
      </c>
      <c r="D22" s="921">
        <v>9767054</v>
      </c>
      <c r="E22" s="918">
        <f t="shared" si="11"/>
        <v>9.1210539999999991</v>
      </c>
      <c r="F22" s="918">
        <f t="shared" si="11"/>
        <v>9.2050539999999987</v>
      </c>
      <c r="G22" s="918">
        <f t="shared" si="11"/>
        <v>9.2890539999999984</v>
      </c>
      <c r="H22" s="918">
        <f t="shared" si="11"/>
        <v>9.5280539999999991</v>
      </c>
      <c r="I22" s="923">
        <f t="shared" si="5"/>
        <v>9.7670539999999999</v>
      </c>
      <c r="J22" s="926">
        <f t="shared" si="1"/>
        <v>8.4000000000000005E-2</v>
      </c>
      <c r="K22" s="927">
        <f t="shared" si="2"/>
        <v>8.4000000000000005E-2</v>
      </c>
      <c r="L22" s="927">
        <f t="shared" si="3"/>
        <v>0.23899999999999999</v>
      </c>
      <c r="M22" s="928">
        <f t="shared" si="6"/>
        <v>0.23899999999999999</v>
      </c>
      <c r="N22" s="930">
        <f t="shared" si="7"/>
        <v>5.4230969550000028</v>
      </c>
      <c r="O22" s="924" t="str">
        <f t="shared" si="8"/>
        <v>1</v>
      </c>
      <c r="P22" s="963">
        <f t="shared" si="9"/>
        <v>8.9224046320887389</v>
      </c>
      <c r="Q22" s="970" t="str">
        <f t="shared" si="12"/>
        <v>1</v>
      </c>
      <c r="R22">
        <v>8922404.6320887394</v>
      </c>
      <c r="S22">
        <v>5423096.9550000029</v>
      </c>
    </row>
    <row r="23" spans="1:19" ht="30" customHeight="1">
      <c r="A23" s="943">
        <v>17</v>
      </c>
      <c r="B23" s="915" t="s">
        <v>625</v>
      </c>
      <c r="C23" s="1275">
        <v>6356593</v>
      </c>
      <c r="D23" s="921">
        <v>5521503</v>
      </c>
      <c r="E23" s="918">
        <f t="shared" si="11"/>
        <v>5.1575030000000011</v>
      </c>
      <c r="F23" s="918">
        <f t="shared" si="11"/>
        <v>5.2045030000000008</v>
      </c>
      <c r="G23" s="918">
        <f t="shared" si="11"/>
        <v>5.2515030000000005</v>
      </c>
      <c r="H23" s="918">
        <f t="shared" si="11"/>
        <v>5.3865030000000003</v>
      </c>
      <c r="I23" s="923">
        <f t="shared" si="5"/>
        <v>5.521503</v>
      </c>
      <c r="J23" s="926">
        <f t="shared" si="1"/>
        <v>4.7E-2</v>
      </c>
      <c r="K23" s="927">
        <f t="shared" si="2"/>
        <v>4.7E-2</v>
      </c>
      <c r="L23" s="927">
        <f t="shared" si="3"/>
        <v>0.13500000000000001</v>
      </c>
      <c r="M23" s="928">
        <f t="shared" si="6"/>
        <v>0.13500000000000001</v>
      </c>
      <c r="N23" s="930">
        <f t="shared" si="7"/>
        <v>2.0442302550000009</v>
      </c>
      <c r="O23" s="924" t="str">
        <f t="shared" si="8"/>
        <v>1</v>
      </c>
      <c r="P23" s="963">
        <f t="shared" si="9"/>
        <v>3.7795905448804517</v>
      </c>
      <c r="Q23" s="970" t="str">
        <f t="shared" si="12"/>
        <v>1</v>
      </c>
      <c r="R23">
        <v>3779590.5448804516</v>
      </c>
      <c r="S23">
        <v>2044230.2550000008</v>
      </c>
    </row>
    <row r="24" spans="1:19" ht="30" customHeight="1">
      <c r="A24" s="943">
        <v>18</v>
      </c>
      <c r="B24" s="915" t="s">
        <v>626</v>
      </c>
      <c r="C24" s="1275">
        <v>56320101</v>
      </c>
      <c r="D24" s="921">
        <v>50789381</v>
      </c>
      <c r="E24" s="918">
        <f t="shared" si="11"/>
        <v>47.429380999999999</v>
      </c>
      <c r="F24" s="918">
        <f t="shared" si="11"/>
        <v>47.865380999999999</v>
      </c>
      <c r="G24" s="918">
        <f t="shared" si="11"/>
        <v>48.301380999999999</v>
      </c>
      <c r="H24" s="918">
        <f t="shared" si="11"/>
        <v>49.545380999999999</v>
      </c>
      <c r="I24" s="923">
        <f t="shared" si="5"/>
        <v>50.789380999999999</v>
      </c>
      <c r="J24" s="926">
        <f t="shared" si="1"/>
        <v>0.436</v>
      </c>
      <c r="K24" s="927">
        <f t="shared" si="2"/>
        <v>0.436</v>
      </c>
      <c r="L24" s="927">
        <f t="shared" si="3"/>
        <v>1.244</v>
      </c>
      <c r="M24" s="928">
        <f t="shared" si="6"/>
        <v>1.244</v>
      </c>
      <c r="N24" s="930">
        <f t="shared" si="7"/>
        <v>29.588325563333331</v>
      </c>
      <c r="O24" s="924" t="str">
        <f t="shared" si="8"/>
        <v>1</v>
      </c>
      <c r="P24" s="963">
        <f t="shared" si="9"/>
        <v>50.075246175647685</v>
      </c>
      <c r="Q24" s="970">
        <f t="shared" si="12"/>
        <v>4.4259366363727377</v>
      </c>
      <c r="R24">
        <v>50075246.175647683</v>
      </c>
      <c r="S24">
        <v>29588325.563333333</v>
      </c>
    </row>
    <row r="25" spans="1:19" ht="30" customHeight="1">
      <c r="A25" s="943">
        <v>19</v>
      </c>
      <c r="B25" s="915" t="s">
        <v>627</v>
      </c>
      <c r="C25" s="1275">
        <v>9530413</v>
      </c>
      <c r="D25" s="921">
        <v>8999653</v>
      </c>
      <c r="E25" s="918">
        <f t="shared" si="11"/>
        <v>8.4056529999999992</v>
      </c>
      <c r="F25" s="918">
        <f t="shared" si="11"/>
        <v>8.4826529999999991</v>
      </c>
      <c r="G25" s="918">
        <f t="shared" si="11"/>
        <v>8.5596529999999991</v>
      </c>
      <c r="H25" s="918">
        <f t="shared" si="11"/>
        <v>8.7796529999999997</v>
      </c>
      <c r="I25" s="923">
        <f t="shared" si="5"/>
        <v>8.9996530000000003</v>
      </c>
      <c r="J25" s="926">
        <f t="shared" si="1"/>
        <v>7.6999999999999999E-2</v>
      </c>
      <c r="K25" s="927">
        <f t="shared" si="2"/>
        <v>7.6999999999999999E-2</v>
      </c>
      <c r="L25" s="927">
        <f t="shared" si="3"/>
        <v>0.22</v>
      </c>
      <c r="M25" s="928">
        <f t="shared" si="6"/>
        <v>0.22</v>
      </c>
      <c r="N25" s="930">
        <f t="shared" si="7"/>
        <v>5.6214422016666674</v>
      </c>
      <c r="O25" s="924" t="str">
        <f t="shared" si="8"/>
        <v>1</v>
      </c>
      <c r="P25" s="963">
        <f t="shared" si="9"/>
        <v>8.5496589428544674</v>
      </c>
      <c r="Q25" s="970">
        <f t="shared" si="12"/>
        <v>2.8702070500580299</v>
      </c>
      <c r="R25">
        <v>8549658.9428544678</v>
      </c>
      <c r="S25">
        <v>5621442.2016666671</v>
      </c>
    </row>
    <row r="26" spans="1:19" ht="30" customHeight="1">
      <c r="A26" s="943">
        <v>20</v>
      </c>
      <c r="B26" s="915" t="s">
        <v>628</v>
      </c>
      <c r="C26" s="1275">
        <v>74303738</v>
      </c>
      <c r="D26" s="921">
        <v>68048818</v>
      </c>
      <c r="E26" s="918">
        <f t="shared" si="11"/>
        <v>63.546817999999988</v>
      </c>
      <c r="F26" s="918">
        <f t="shared" si="11"/>
        <v>64.130817999999991</v>
      </c>
      <c r="G26" s="918">
        <f t="shared" si="11"/>
        <v>64.714817999999994</v>
      </c>
      <c r="H26" s="918">
        <f t="shared" si="11"/>
        <v>66.381817999999996</v>
      </c>
      <c r="I26" s="923">
        <f t="shared" si="5"/>
        <v>68.048817999999997</v>
      </c>
      <c r="J26" s="926">
        <f t="shared" si="1"/>
        <v>0.58399999999999996</v>
      </c>
      <c r="K26" s="927">
        <f t="shared" si="2"/>
        <v>0.58399999999999996</v>
      </c>
      <c r="L26" s="927">
        <f t="shared" si="3"/>
        <v>1.667</v>
      </c>
      <c r="M26" s="928">
        <f t="shared" si="6"/>
        <v>1.667</v>
      </c>
      <c r="N26" s="930">
        <f t="shared" si="7"/>
        <v>41.883387946666659</v>
      </c>
      <c r="O26" s="924" t="str">
        <f t="shared" si="8"/>
        <v>1</v>
      </c>
      <c r="P26" s="963">
        <f t="shared" si="9"/>
        <v>70.766469063039182</v>
      </c>
      <c r="Q26" s="970">
        <f t="shared" si="12"/>
        <v>5</v>
      </c>
      <c r="R26">
        <v>70766469.063039184</v>
      </c>
      <c r="S26">
        <v>41883387.946666658</v>
      </c>
    </row>
    <row r="27" spans="1:19" ht="30" customHeight="1">
      <c r="A27" s="943">
        <v>21</v>
      </c>
      <c r="B27" s="915" t="s">
        <v>629</v>
      </c>
      <c r="C27" s="1275">
        <v>10391434</v>
      </c>
      <c r="D27" s="921">
        <v>8884494</v>
      </c>
      <c r="E27" s="918">
        <f t="shared" si="11"/>
        <v>8.2964939999999991</v>
      </c>
      <c r="F27" s="918">
        <f t="shared" si="11"/>
        <v>8.3724939999999997</v>
      </c>
      <c r="G27" s="918">
        <f t="shared" si="11"/>
        <v>8.4484940000000002</v>
      </c>
      <c r="H27" s="918">
        <f t="shared" si="11"/>
        <v>8.6664940000000001</v>
      </c>
      <c r="I27" s="923">
        <f t="shared" si="5"/>
        <v>8.8844940000000001</v>
      </c>
      <c r="J27" s="926">
        <f t="shared" si="1"/>
        <v>7.5999999999999998E-2</v>
      </c>
      <c r="K27" s="927">
        <f t="shared" si="2"/>
        <v>7.5999999999999998E-2</v>
      </c>
      <c r="L27" s="927">
        <f t="shared" si="3"/>
        <v>0.218</v>
      </c>
      <c r="M27" s="928">
        <f t="shared" si="6"/>
        <v>0.218</v>
      </c>
      <c r="N27" s="930">
        <f t="shared" si="7"/>
        <v>5.2764013983333324</v>
      </c>
      <c r="O27" s="924" t="str">
        <f t="shared" si="8"/>
        <v>1</v>
      </c>
      <c r="P27" s="963">
        <f t="shared" si="9"/>
        <v>7.8082109888791553</v>
      </c>
      <c r="Q27" s="970" t="str">
        <f t="shared" si="12"/>
        <v>1</v>
      </c>
      <c r="R27">
        <v>7808210.9888791554</v>
      </c>
      <c r="S27">
        <v>5276401.3983333325</v>
      </c>
    </row>
    <row r="28" spans="1:19" ht="30" customHeight="1">
      <c r="A28" s="943">
        <v>22</v>
      </c>
      <c r="B28" s="915" t="s">
        <v>630</v>
      </c>
      <c r="C28" s="1275">
        <v>153238530</v>
      </c>
      <c r="D28" s="921">
        <v>137895420</v>
      </c>
      <c r="E28" s="918">
        <f t="shared" si="11"/>
        <v>128.77542</v>
      </c>
      <c r="F28" s="918">
        <f t="shared" si="11"/>
        <v>129.95841999999999</v>
      </c>
      <c r="G28" s="918">
        <f t="shared" si="11"/>
        <v>131.14141999999998</v>
      </c>
      <c r="H28" s="918">
        <f t="shared" si="11"/>
        <v>134.51841999999999</v>
      </c>
      <c r="I28" s="923">
        <f t="shared" si="5"/>
        <v>137.89542</v>
      </c>
      <c r="J28" s="926">
        <f t="shared" si="1"/>
        <v>1.1830000000000001</v>
      </c>
      <c r="K28" s="927">
        <f t="shared" si="2"/>
        <v>1.1830000000000001</v>
      </c>
      <c r="L28" s="927">
        <f t="shared" si="3"/>
        <v>3.3769999999999998</v>
      </c>
      <c r="M28" s="928">
        <f t="shared" si="6"/>
        <v>3.3769999999999998</v>
      </c>
      <c r="N28" s="930">
        <f t="shared" si="7"/>
        <v>79.578598693333333</v>
      </c>
      <c r="O28" s="924" t="str">
        <f t="shared" si="8"/>
        <v>1</v>
      </c>
      <c r="P28" s="963">
        <f t="shared" si="9"/>
        <v>133.78185298925007</v>
      </c>
      <c r="Q28" s="970">
        <f t="shared" si="12"/>
        <v>3.7818871747853358</v>
      </c>
      <c r="R28">
        <v>133781852.98925006</v>
      </c>
      <c r="S28">
        <v>79578598.693333328</v>
      </c>
    </row>
    <row r="29" spans="1:19" ht="30" customHeight="1">
      <c r="A29" s="943">
        <v>23</v>
      </c>
      <c r="B29" s="915" t="s">
        <v>631</v>
      </c>
      <c r="C29" s="1275">
        <v>19301450</v>
      </c>
      <c r="D29" s="921">
        <v>17609840</v>
      </c>
      <c r="E29" s="918">
        <f t="shared" si="11"/>
        <v>16.445839999999997</v>
      </c>
      <c r="F29" s="918">
        <f t="shared" si="11"/>
        <v>16.596839999999997</v>
      </c>
      <c r="G29" s="918">
        <f t="shared" si="11"/>
        <v>16.747839999999997</v>
      </c>
      <c r="H29" s="918">
        <f t="shared" si="11"/>
        <v>17.178839999999997</v>
      </c>
      <c r="I29" s="923">
        <f t="shared" si="5"/>
        <v>17.609839999999998</v>
      </c>
      <c r="J29" s="926">
        <f t="shared" si="1"/>
        <v>0.151</v>
      </c>
      <c r="K29" s="927">
        <f t="shared" si="2"/>
        <v>0.151</v>
      </c>
      <c r="L29" s="927">
        <f t="shared" si="3"/>
        <v>0.43099999999999999</v>
      </c>
      <c r="M29" s="928">
        <f t="shared" si="6"/>
        <v>0.43099999999999999</v>
      </c>
      <c r="N29" s="930">
        <f t="shared" si="7"/>
        <v>10.146594593333331</v>
      </c>
      <c r="O29" s="924" t="str">
        <f t="shared" si="8"/>
        <v>1</v>
      </c>
      <c r="P29" s="963">
        <f t="shared" si="9"/>
        <v>17.694041914646675</v>
      </c>
      <c r="Q29" s="970">
        <f t="shared" si="12"/>
        <v>5</v>
      </c>
      <c r="R29">
        <v>17694041.914646674</v>
      </c>
      <c r="S29">
        <v>10146594.593333332</v>
      </c>
    </row>
    <row r="30" spans="1:19" ht="30" customHeight="1">
      <c r="A30" s="943">
        <v>24</v>
      </c>
      <c r="B30" s="915" t="s">
        <v>632</v>
      </c>
      <c r="C30" s="1275">
        <v>5515736</v>
      </c>
      <c r="D30" s="921">
        <v>4890256</v>
      </c>
      <c r="E30" s="918">
        <f t="shared" si="11"/>
        <v>4.5662560000000001</v>
      </c>
      <c r="F30" s="918">
        <f t="shared" si="11"/>
        <v>4.6082559999999999</v>
      </c>
      <c r="G30" s="918">
        <f t="shared" si="11"/>
        <v>4.6502559999999997</v>
      </c>
      <c r="H30" s="918">
        <f t="shared" si="11"/>
        <v>4.7702559999999998</v>
      </c>
      <c r="I30" s="923">
        <f t="shared" si="5"/>
        <v>4.8902559999999999</v>
      </c>
      <c r="J30" s="926">
        <f t="shared" si="1"/>
        <v>4.2000000000000003E-2</v>
      </c>
      <c r="K30" s="927">
        <f t="shared" si="2"/>
        <v>4.2000000000000003E-2</v>
      </c>
      <c r="L30" s="927">
        <f t="shared" si="3"/>
        <v>0.12</v>
      </c>
      <c r="M30" s="928">
        <f t="shared" si="6"/>
        <v>0.12</v>
      </c>
      <c r="N30" s="930">
        <f t="shared" si="7"/>
        <v>2.7549815366666679</v>
      </c>
      <c r="O30" s="924" t="str">
        <f t="shared" si="8"/>
        <v>1</v>
      </c>
      <c r="P30" s="963">
        <f t="shared" si="9"/>
        <v>3.803664586925283</v>
      </c>
      <c r="Q30" s="970" t="str">
        <f t="shared" si="12"/>
        <v>1</v>
      </c>
      <c r="R30">
        <v>3803664.5869252831</v>
      </c>
      <c r="S30">
        <v>2754981.536666668</v>
      </c>
    </row>
    <row r="31" spans="1:19" ht="30" customHeight="1">
      <c r="A31" s="943">
        <v>25</v>
      </c>
      <c r="B31" s="915" t="s">
        <v>633</v>
      </c>
      <c r="C31" s="1275">
        <v>8342880</v>
      </c>
      <c r="D31" s="921">
        <v>7040820</v>
      </c>
      <c r="E31" s="918">
        <f t="shared" si="11"/>
        <v>6.5768200000000014</v>
      </c>
      <c r="F31" s="918">
        <f t="shared" si="11"/>
        <v>6.6368200000000011</v>
      </c>
      <c r="G31" s="918">
        <f t="shared" si="11"/>
        <v>6.6968200000000007</v>
      </c>
      <c r="H31" s="918">
        <f t="shared" si="11"/>
        <v>6.8688200000000004</v>
      </c>
      <c r="I31" s="923">
        <f t="shared" si="5"/>
        <v>7.0408200000000001</v>
      </c>
      <c r="J31" s="926">
        <f t="shared" si="1"/>
        <v>0.06</v>
      </c>
      <c r="K31" s="927">
        <f t="shared" si="2"/>
        <v>0.06</v>
      </c>
      <c r="L31" s="927">
        <f t="shared" si="3"/>
        <v>0.17199999999999999</v>
      </c>
      <c r="M31" s="928">
        <f t="shared" si="6"/>
        <v>0.17199999999999999</v>
      </c>
      <c r="N31" s="930">
        <f t="shared" si="7"/>
        <v>4.1704045783333328</v>
      </c>
      <c r="O31" s="924" t="str">
        <f t="shared" si="8"/>
        <v>1</v>
      </c>
      <c r="P31" s="963">
        <f t="shared" si="9"/>
        <v>6.9712868623581636</v>
      </c>
      <c r="Q31" s="970">
        <f t="shared" si="12"/>
        <v>4.5957375718497877</v>
      </c>
      <c r="R31">
        <v>6971286.862358164</v>
      </c>
      <c r="S31">
        <v>4170404.5783333331</v>
      </c>
    </row>
    <row r="32" spans="1:19" ht="30" customHeight="1">
      <c r="A32" s="943">
        <v>26</v>
      </c>
      <c r="B32" s="915" t="s">
        <v>634</v>
      </c>
      <c r="C32" s="1275">
        <v>64388422</v>
      </c>
      <c r="D32" s="921">
        <v>57372272</v>
      </c>
      <c r="E32" s="918">
        <f t="shared" si="11"/>
        <v>53.578272000000005</v>
      </c>
      <c r="F32" s="918">
        <f t="shared" si="11"/>
        <v>54.070272000000003</v>
      </c>
      <c r="G32" s="918">
        <f t="shared" si="11"/>
        <v>54.562272</v>
      </c>
      <c r="H32" s="918">
        <f t="shared" si="11"/>
        <v>55.967272000000001</v>
      </c>
      <c r="I32" s="923">
        <f t="shared" si="5"/>
        <v>57.372272000000002</v>
      </c>
      <c r="J32" s="926">
        <f t="shared" si="1"/>
        <v>0.49199999999999999</v>
      </c>
      <c r="K32" s="927">
        <f t="shared" si="2"/>
        <v>0.49199999999999999</v>
      </c>
      <c r="L32" s="927">
        <f t="shared" si="3"/>
        <v>1.405</v>
      </c>
      <c r="M32" s="928">
        <f t="shared" si="6"/>
        <v>1.405</v>
      </c>
      <c r="N32" s="930">
        <f t="shared" si="7"/>
        <v>32.770044889999994</v>
      </c>
      <c r="O32" s="924" t="str">
        <f t="shared" si="8"/>
        <v>1</v>
      </c>
      <c r="P32" s="963">
        <f t="shared" si="9"/>
        <v>56.421697798759361</v>
      </c>
      <c r="Q32" s="970">
        <f t="shared" si="12"/>
        <v>4.3234347322130668</v>
      </c>
      <c r="R32">
        <v>56421697.798759364</v>
      </c>
      <c r="S32">
        <v>32770044.889999993</v>
      </c>
    </row>
    <row r="33" spans="1:19" ht="30" customHeight="1">
      <c r="A33" s="943">
        <v>27</v>
      </c>
      <c r="B33" s="915" t="s">
        <v>635</v>
      </c>
      <c r="C33" s="1275">
        <v>5875150</v>
      </c>
      <c r="D33" s="921">
        <v>5758920</v>
      </c>
      <c r="E33" s="918">
        <f t="shared" si="11"/>
        <v>5.378919999999999</v>
      </c>
      <c r="F33" s="918">
        <f t="shared" si="11"/>
        <v>5.4279199999999994</v>
      </c>
      <c r="G33" s="918">
        <f t="shared" si="11"/>
        <v>5.4769199999999998</v>
      </c>
      <c r="H33" s="918">
        <f t="shared" si="11"/>
        <v>5.6179199999999998</v>
      </c>
      <c r="I33" s="923">
        <f t="shared" si="5"/>
        <v>5.7589199999999998</v>
      </c>
      <c r="J33" s="926">
        <f t="shared" si="1"/>
        <v>4.9000000000000002E-2</v>
      </c>
      <c r="K33" s="927">
        <f t="shared" si="2"/>
        <v>4.9000000000000002E-2</v>
      </c>
      <c r="L33" s="927">
        <f t="shared" si="3"/>
        <v>0.14099999999999999</v>
      </c>
      <c r="M33" s="928">
        <f t="shared" si="6"/>
        <v>0.14099999999999999</v>
      </c>
      <c r="N33" s="930">
        <f t="shared" si="7"/>
        <v>3.9577358749999991</v>
      </c>
      <c r="O33" s="924" t="str">
        <f>IF(N33&gt;=I33,5,IF(N33&gt;=H33,4+((N33-H33)/(I33-H33)),IF(N33&gt;=G33,3+((N33-G33)/(H33-G33)),IF(N33&gt;=F33,2+((N33-F33)/(G33-F33)),IF(N33&gt;=E33,1+((N33-E33)/(F33-E33)),"1")))))</f>
        <v>1</v>
      </c>
      <c r="P33" s="963">
        <f t="shared" si="9"/>
        <v>5.6231159103718547</v>
      </c>
      <c r="Q33" s="970">
        <f t="shared" si="12"/>
        <v>4.036850428169183</v>
      </c>
      <c r="R33">
        <v>5623115.9103718549</v>
      </c>
      <c r="S33">
        <v>3957735.8749999991</v>
      </c>
    </row>
    <row r="34" spans="1:19" ht="30" customHeight="1" thickBot="1">
      <c r="A34" s="945">
        <v>28</v>
      </c>
      <c r="B34" s="946" t="s">
        <v>636</v>
      </c>
      <c r="C34" s="1276">
        <v>8757120</v>
      </c>
      <c r="D34" s="971">
        <v>7993900</v>
      </c>
      <c r="E34" s="972">
        <f>+F34-J34</f>
        <v>7.4639000000000006</v>
      </c>
      <c r="F34" s="972">
        <f>+G34-K34</f>
        <v>7.5329000000000006</v>
      </c>
      <c r="G34" s="972">
        <f>+H34-L34</f>
        <v>7.6019000000000005</v>
      </c>
      <c r="H34" s="972">
        <f>+I34-M34</f>
        <v>7.7979000000000003</v>
      </c>
      <c r="I34" s="973">
        <f>+D34/10^6</f>
        <v>7.9939</v>
      </c>
      <c r="J34" s="974">
        <f>ROUND((I34*$J$5)/$I$5,3)</f>
        <v>6.9000000000000006E-2</v>
      </c>
      <c r="K34" s="975">
        <f>ROUND((I34*$K$5)/$I$5,3)</f>
        <v>6.9000000000000006E-2</v>
      </c>
      <c r="L34" s="975">
        <f>ROUND((I34*$L$5)/$I$5,3)</f>
        <v>0.19600000000000001</v>
      </c>
      <c r="M34" s="976">
        <f>ROUND((I34*$M$5)/$I$5,3)</f>
        <v>0.19600000000000001</v>
      </c>
      <c r="N34" s="977">
        <f t="shared" si="7"/>
        <v>4.5120850600000004</v>
      </c>
      <c r="O34" s="978" t="str">
        <f>IF(N34&gt;=I34,5,IF(N34&gt;=H34,4+((N34-H34)/(I34-H34)),IF(N34&gt;=G34,3+((N34-G34)/(H34-G34)),IF(N34&gt;=F34,2+((N34-F34)/(G34-F34)),IF(N34&gt;=E34,1+((N34-E34)/(F34-E34)),"1")))))</f>
        <v>1</v>
      </c>
      <c r="P34" s="979">
        <f t="shared" si="9"/>
        <v>7.2610668618122522</v>
      </c>
      <c r="Q34" s="980" t="str">
        <f>IF(P34&gt;=I34,5,IF(P34&gt;=H34,4+((P34-H34)/(I34-H34)),IF(P34&gt;=G34,3+((P34-G34)/(H34-G34)),IF(P34&gt;=F34,2+((P34-F34)/(G34-F34)),IF(P34&gt;=E34,1+((P34-E34)/(F34-E34)),"1")))))</f>
        <v>1</v>
      </c>
      <c r="R34">
        <v>7261066.8618122526</v>
      </c>
      <c r="S34">
        <v>4512085.0600000005</v>
      </c>
    </row>
    <row r="35" spans="1:19" ht="18.75">
      <c r="D35" s="919" t="s">
        <v>734</v>
      </c>
    </row>
  </sheetData>
  <mergeCells count="11">
    <mergeCell ref="A5:B5"/>
    <mergeCell ref="A1:Q1"/>
    <mergeCell ref="A2:Q2"/>
    <mergeCell ref="A3:A4"/>
    <mergeCell ref="B3:B4"/>
    <mergeCell ref="D3:D4"/>
    <mergeCell ref="E3:I3"/>
    <mergeCell ref="N3:N4"/>
    <mergeCell ref="O3:O4"/>
    <mergeCell ref="P3:P4"/>
    <mergeCell ref="Q3:Q4"/>
  </mergeCells>
  <conditionalFormatting sqref="Q6:Q3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{97B9D403-3393-462B-8152-D56C1DC8D59D}</x14:id>
        </ext>
      </extLst>
    </cfRule>
  </conditionalFormatting>
  <conditionalFormatting sqref="O6:O34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{BF413EA4-5D07-4C52-844F-D3B0E99D2D2F}</x14:id>
        </ext>
      </extLst>
    </cfRule>
  </conditionalFormatting>
  <pageMargins left="0.66" right="0.2" top="0.52" bottom="0.19685039370078741" header="0.31496062992125984" footer="0.17"/>
  <pageSetup paperSize="9" scale="5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7B9D403-3393-462B-8152-D56C1DC8D59D}">
            <x14:dataBar minLength="0" maxLength="100" negativeBarColorSameAsPositive="1" axisPosition="none">
              <x14:cfvo type="min"/>
              <x14:cfvo type="max"/>
            </x14:dataBar>
          </x14:cfRule>
          <xm:sqref>Q6:Q34</xm:sqref>
        </x14:conditionalFormatting>
        <x14:conditionalFormatting xmlns:xm="http://schemas.microsoft.com/office/excel/2006/main">
          <x14:cfRule type="dataBar" id="{BF413EA4-5D07-4C52-844F-D3B0E99D2D2F}">
            <x14:dataBar minLength="0" maxLength="100" negativeBarColorSameAsPositive="1" axisPosition="none">
              <x14:cfvo type="min"/>
              <x14:cfvo type="max"/>
            </x14:dataBar>
          </x14:cfRule>
          <xm:sqref>O6:O34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Z35"/>
  <sheetViews>
    <sheetView workbookViewId="0">
      <selection activeCell="C5" sqref="C5"/>
    </sheetView>
  </sheetViews>
  <sheetFormatPr defaultColWidth="10.5703125" defaultRowHeight="24.95" customHeight="1"/>
  <cols>
    <col min="1" max="1" width="7.5703125" bestFit="1" customWidth="1"/>
    <col min="2" max="2" width="19.7109375" bestFit="1" customWidth="1"/>
    <col min="3" max="3" width="14" style="938" bestFit="1" customWidth="1"/>
    <col min="4" max="4" width="13.42578125" customWidth="1"/>
    <col min="5" max="9" width="12.85546875" customWidth="1"/>
    <col min="10" max="11" width="8.7109375" bestFit="1" customWidth="1"/>
    <col min="12" max="13" width="8.5703125" bestFit="1" customWidth="1"/>
    <col min="14" max="14" width="15.7109375" bestFit="1" customWidth="1"/>
    <col min="15" max="15" width="13" customWidth="1"/>
    <col min="16" max="16" width="16.140625" customWidth="1"/>
    <col min="17" max="17" width="12.5703125" customWidth="1"/>
    <col min="19" max="19" width="13.28515625" hidden="1" customWidth="1"/>
    <col min="20" max="20" width="10.5703125" hidden="1" customWidth="1"/>
    <col min="21" max="26" width="14" hidden="1" customWidth="1"/>
  </cols>
  <sheetData>
    <row r="1" spans="1:26" ht="28.5">
      <c r="A1" s="1217" t="s">
        <v>727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218"/>
    </row>
    <row r="2" spans="1:26" ht="29.25" thickBot="1">
      <c r="A2" s="1194" t="s">
        <v>739</v>
      </c>
      <c r="B2" s="1195"/>
      <c r="C2" s="1195"/>
      <c r="D2" s="1195"/>
      <c r="E2" s="1195"/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1195"/>
      <c r="Q2" s="1196"/>
    </row>
    <row r="3" spans="1:26" ht="24.95" customHeight="1">
      <c r="A3" s="1197" t="s">
        <v>650</v>
      </c>
      <c r="B3" s="1199" t="s">
        <v>560</v>
      </c>
      <c r="C3" s="1292" t="s">
        <v>756</v>
      </c>
      <c r="D3" s="1290" t="s">
        <v>736</v>
      </c>
      <c r="E3" s="1219" t="s">
        <v>740</v>
      </c>
      <c r="F3" s="1220"/>
      <c r="G3" s="1220"/>
      <c r="H3" s="1220"/>
      <c r="I3" s="1221"/>
      <c r="J3" s="932" t="s">
        <v>641</v>
      </c>
      <c r="K3" s="933" t="s">
        <v>641</v>
      </c>
      <c r="L3" s="933" t="s">
        <v>642</v>
      </c>
      <c r="M3" s="934" t="s">
        <v>642</v>
      </c>
      <c r="N3" s="1222" t="s">
        <v>737</v>
      </c>
      <c r="O3" s="1224" t="s">
        <v>648</v>
      </c>
      <c r="P3" s="1226" t="s">
        <v>733</v>
      </c>
      <c r="Q3" s="1228" t="s">
        <v>648</v>
      </c>
      <c r="S3" s="1214" t="s">
        <v>738</v>
      </c>
      <c r="U3">
        <v>1</v>
      </c>
      <c r="V3">
        <v>2</v>
      </c>
      <c r="W3">
        <v>3</v>
      </c>
      <c r="X3">
        <v>4</v>
      </c>
      <c r="Y3">
        <v>5</v>
      </c>
      <c r="Z3">
        <v>6</v>
      </c>
    </row>
    <row r="4" spans="1:26" ht="35.25" customHeight="1" thickBot="1">
      <c r="A4" s="1198"/>
      <c r="B4" s="1200"/>
      <c r="C4" s="1293" t="s">
        <v>757</v>
      </c>
      <c r="D4" s="1291"/>
      <c r="E4" s="1014">
        <v>1</v>
      </c>
      <c r="F4" s="1014">
        <v>2</v>
      </c>
      <c r="G4" s="1014">
        <v>3</v>
      </c>
      <c r="H4" s="1014">
        <v>4</v>
      </c>
      <c r="I4" s="1015">
        <v>5</v>
      </c>
      <c r="J4" s="984" t="s">
        <v>644</v>
      </c>
      <c r="K4" s="985" t="s">
        <v>645</v>
      </c>
      <c r="L4" s="985" t="s">
        <v>646</v>
      </c>
      <c r="M4" s="986" t="s">
        <v>647</v>
      </c>
      <c r="N4" s="1223"/>
      <c r="O4" s="1225"/>
      <c r="P4" s="1227"/>
      <c r="Q4" s="1229"/>
      <c r="S4" s="1214"/>
      <c r="U4">
        <f>+E5</f>
        <v>17530</v>
      </c>
      <c r="V4">
        <f>+F5</f>
        <v>18395</v>
      </c>
      <c r="W4">
        <f>+G5</f>
        <v>19260</v>
      </c>
      <c r="X4">
        <f>+H5</f>
        <v>20125</v>
      </c>
      <c r="Y4">
        <f>+I5</f>
        <v>20990</v>
      </c>
      <c r="Z4">
        <f>+Y4+M5</f>
        <v>21855</v>
      </c>
    </row>
    <row r="5" spans="1:26" ht="30" customHeight="1">
      <c r="A5" s="1019"/>
      <c r="B5" s="1289" t="s">
        <v>731</v>
      </c>
      <c r="C5" s="1294"/>
      <c r="D5" s="1020">
        <v>20990</v>
      </c>
      <c r="E5" s="1021">
        <f>+F5-J5</f>
        <v>17530</v>
      </c>
      <c r="F5" s="1021">
        <f>+G5-K5</f>
        <v>18395</v>
      </c>
      <c r="G5" s="1022">
        <f>+H5-L5</f>
        <v>19260</v>
      </c>
      <c r="H5" s="1021">
        <f>+I5-M5</f>
        <v>20125</v>
      </c>
      <c r="I5" s="1023">
        <f>+D5</f>
        <v>20990</v>
      </c>
      <c r="J5" s="1024">
        <v>865</v>
      </c>
      <c r="K5" s="1025">
        <v>865</v>
      </c>
      <c r="L5" s="1025">
        <v>865</v>
      </c>
      <c r="M5" s="1026">
        <v>865</v>
      </c>
      <c r="N5" s="1027"/>
      <c r="O5" s="1028"/>
      <c r="P5" s="1146"/>
      <c r="Q5" s="1147"/>
    </row>
    <row r="6" spans="1:26" ht="1.5" customHeight="1">
      <c r="A6" s="443"/>
      <c r="B6" s="442"/>
      <c r="C6" s="1295"/>
      <c r="D6" s="913"/>
      <c r="E6" s="939"/>
      <c r="F6" s="939"/>
      <c r="G6" s="940"/>
      <c r="H6" s="939"/>
      <c r="I6" s="941"/>
      <c r="J6" s="948"/>
      <c r="K6" s="949"/>
      <c r="L6" s="949"/>
      <c r="M6" s="950"/>
      <c r="N6" s="964"/>
      <c r="O6" s="967"/>
      <c r="P6" s="1148"/>
      <c r="Q6" s="1149"/>
    </row>
    <row r="7" spans="1:26" ht="24.95" customHeight="1" thickBot="1">
      <c r="A7" s="1000"/>
      <c r="B7" s="1001" t="s">
        <v>649</v>
      </c>
      <c r="C7" s="1296">
        <f>SUM(C8:C34)</f>
        <v>19260.000000000004</v>
      </c>
      <c r="D7" s="1029">
        <f>SUM(D8:D34)</f>
        <v>20990</v>
      </c>
      <c r="E7" s="1030">
        <f>+F7-J7</f>
        <v>17530</v>
      </c>
      <c r="F7" s="1030">
        <f>+G7-K7</f>
        <v>18395</v>
      </c>
      <c r="G7" s="1030">
        <f>+H7-L7</f>
        <v>19260</v>
      </c>
      <c r="H7" s="1030">
        <f>+I7-M7</f>
        <v>20125</v>
      </c>
      <c r="I7" s="1031">
        <f>SUM(I8:I34)</f>
        <v>20990</v>
      </c>
      <c r="J7" s="1032">
        <f>ROUND((I7*$J$5)/$I$5,0)</f>
        <v>865</v>
      </c>
      <c r="K7" s="1033">
        <f>ROUND((I7*$K$5)/$I$5,0)</f>
        <v>865</v>
      </c>
      <c r="L7" s="1033">
        <f>ROUND((I7*$L$5)/$I$5,0)</f>
        <v>865</v>
      </c>
      <c r="M7" s="1034">
        <f>ROUND((I7*$M$5)/$I$5,0)</f>
        <v>865</v>
      </c>
      <c r="N7" s="1035">
        <f>SUM(N8:N34)</f>
        <v>10469</v>
      </c>
      <c r="O7" s="1036" t="str">
        <f>IF(N7&gt;=$I7,5,IF(N7&gt;=$H7,4+((N7-$H7)/($I7-$H7)),IF(N7&gt;=$G7,3+((N7-$G7)/($H7-$G7)),IF(N7&gt;=$F7,2+((N7-$F7)/($G7-$F7)),IF(N7&gt;=$E7,1+((N7-$E7)/($F7-$E7)),"1")))))</f>
        <v>1</v>
      </c>
      <c r="P7" s="1150">
        <f>SUM(P8:P34)</f>
        <v>18103</v>
      </c>
      <c r="Q7" s="1151">
        <f>IF(P7&gt;=$I7,5,IF(P7&gt;=$H7,4+((P7-$H7)/($I7-$H7)),IF(P7&gt;=$G7,3+((P7-$G7)/($H7-$G7)),IF(P7&gt;=$F7,2+((P7-$F7)/($G7-$F7)),IF(P7&gt;=$E7,1+((P7-$E7)/($F7-$E7)),"1")))))</f>
        <v>1.6624277456647398</v>
      </c>
      <c r="S7" t="e">
        <f>+#REF!</f>
        <v>#REF!</v>
      </c>
    </row>
    <row r="8" spans="1:26" ht="24.95" customHeight="1">
      <c r="A8" s="439">
        <v>1</v>
      </c>
      <c r="B8" s="440" t="s">
        <v>651</v>
      </c>
      <c r="C8" s="1286">
        <v>5951.0000000000018</v>
      </c>
      <c r="D8" s="958">
        <v>6350</v>
      </c>
      <c r="E8" s="942">
        <f>+F8-J8</f>
        <v>5302</v>
      </c>
      <c r="F8" s="942">
        <f t="shared" ref="E8:H33" si="0">+G8-K8</f>
        <v>5564</v>
      </c>
      <c r="G8" s="942">
        <f t="shared" si="0"/>
        <v>5826</v>
      </c>
      <c r="H8" s="942">
        <f>+I8-M8</f>
        <v>6088</v>
      </c>
      <c r="I8" s="960">
        <f>+D8</f>
        <v>6350</v>
      </c>
      <c r="J8" s="1016">
        <f>ROUND((I8*$J$7)/$I$7,0)</f>
        <v>262</v>
      </c>
      <c r="K8" s="1017">
        <f>ROUND((I8*$K$7)/$I$7,0)</f>
        <v>262</v>
      </c>
      <c r="L8" s="1017">
        <f>ROUND((I8*$L$7)/$I$7,0)</f>
        <v>262</v>
      </c>
      <c r="M8" s="1018">
        <f>ROUND((I8*$M$7)/$I$7,0)</f>
        <v>262</v>
      </c>
      <c r="N8" s="965">
        <v>2837</v>
      </c>
      <c r="O8" s="968" t="str">
        <f>IF(N8&gt;=$I8,5,IF(N8&gt;=$H8,4+((N8-$H8)/($I8-$H8)),IF(N8&gt;=$G8,3+((N8-$G8)/($H8-$G8)),IF(N8&gt;=$F8,2+((N8-$F8)/($G8-$F8)),IF(N8&gt;=$E8,1+((N8-$E8)/($F8-$E8)),"1")))))</f>
        <v>1</v>
      </c>
      <c r="P8" s="1152">
        <v>5051</v>
      </c>
      <c r="Q8" s="441" t="str">
        <f t="shared" ref="O8:Q33" si="1">IF(P8&gt;=$I8,5,IF(P8&gt;=$H8,4+((P8-$H8)/($I8-$H8)),IF(P8&gt;=$G8,3+((P8-$G8)/($H8-$G8)),IF(P8&gt;=$F8,2+((P8-$F8)/($G8-$F8)),IF(P8&gt;=$E8,1+((P8-$E8)/($F8-$E8)),"1")))))</f>
        <v>1</v>
      </c>
      <c r="S8" t="e">
        <f>+#REF!</f>
        <v>#REF!</v>
      </c>
    </row>
    <row r="9" spans="1:26" ht="24.95" customHeight="1">
      <c r="A9" s="943">
        <v>2</v>
      </c>
      <c r="B9" s="915" t="s">
        <v>611</v>
      </c>
      <c r="C9" s="1287">
        <v>163</v>
      </c>
      <c r="D9" s="957">
        <v>135</v>
      </c>
      <c r="E9" s="944">
        <f t="shared" si="0"/>
        <v>111</v>
      </c>
      <c r="F9" s="944">
        <f t="shared" si="0"/>
        <v>117</v>
      </c>
      <c r="G9" s="944">
        <f t="shared" si="0"/>
        <v>123</v>
      </c>
      <c r="H9" s="944">
        <f t="shared" si="0"/>
        <v>129</v>
      </c>
      <c r="I9" s="961">
        <f t="shared" ref="I9:I33" si="2">+D9</f>
        <v>135</v>
      </c>
      <c r="J9" s="951">
        <f t="shared" ref="J9:J33" si="3">ROUND((I9*$J$7)/$I$7,0)</f>
        <v>6</v>
      </c>
      <c r="K9" s="952">
        <f t="shared" ref="K9:K33" si="4">ROUND((I9*$K$7)/$I$7,0)</f>
        <v>6</v>
      </c>
      <c r="L9" s="952">
        <f t="shared" ref="L9:L33" si="5">ROUND((I9*$L$7)/$I$7,0)</f>
        <v>6</v>
      </c>
      <c r="M9" s="953">
        <f t="shared" ref="M9:M33" si="6">ROUND((I9*$M$7)/$I$7,0)</f>
        <v>6</v>
      </c>
      <c r="N9" s="965">
        <v>61</v>
      </c>
      <c r="O9" s="968" t="str">
        <f t="shared" si="1"/>
        <v>1</v>
      </c>
      <c r="P9" s="1152">
        <v>100</v>
      </c>
      <c r="Q9" s="441" t="str">
        <f t="shared" si="1"/>
        <v>1</v>
      </c>
      <c r="S9" t="e">
        <f>+#REF!</f>
        <v>#REF!</v>
      </c>
    </row>
    <row r="10" spans="1:26" ht="24.95" customHeight="1">
      <c r="A10" s="943">
        <v>3</v>
      </c>
      <c r="B10" s="915" t="s">
        <v>612</v>
      </c>
      <c r="C10" s="1287">
        <v>1384</v>
      </c>
      <c r="D10" s="957">
        <v>1460</v>
      </c>
      <c r="E10" s="944">
        <f t="shared" si="0"/>
        <v>1220</v>
      </c>
      <c r="F10" s="944">
        <f t="shared" si="0"/>
        <v>1280</v>
      </c>
      <c r="G10" s="944">
        <f t="shared" si="0"/>
        <v>1340</v>
      </c>
      <c r="H10" s="944">
        <f t="shared" si="0"/>
        <v>1400</v>
      </c>
      <c r="I10" s="961">
        <f t="shared" si="2"/>
        <v>1460</v>
      </c>
      <c r="J10" s="951">
        <f t="shared" si="3"/>
        <v>60</v>
      </c>
      <c r="K10" s="952">
        <f t="shared" si="4"/>
        <v>60</v>
      </c>
      <c r="L10" s="952">
        <f t="shared" si="5"/>
        <v>60</v>
      </c>
      <c r="M10" s="953">
        <f t="shared" si="6"/>
        <v>60</v>
      </c>
      <c r="N10" s="965">
        <v>632</v>
      </c>
      <c r="O10" s="968" t="str">
        <f t="shared" si="1"/>
        <v>1</v>
      </c>
      <c r="P10" s="1152">
        <v>1195</v>
      </c>
      <c r="Q10" s="441" t="str">
        <f t="shared" si="1"/>
        <v>1</v>
      </c>
      <c r="S10" t="e">
        <f>+#REF!</f>
        <v>#REF!</v>
      </c>
    </row>
    <row r="11" spans="1:26" ht="24.95" customHeight="1">
      <c r="A11" s="943">
        <v>4</v>
      </c>
      <c r="B11" s="915" t="s">
        <v>613</v>
      </c>
      <c r="C11" s="1287">
        <v>1194.9999999999998</v>
      </c>
      <c r="D11" s="957">
        <v>1220</v>
      </c>
      <c r="E11" s="944">
        <f t="shared" si="0"/>
        <v>1020</v>
      </c>
      <c r="F11" s="944">
        <f t="shared" si="0"/>
        <v>1070</v>
      </c>
      <c r="G11" s="944">
        <f t="shared" si="0"/>
        <v>1120</v>
      </c>
      <c r="H11" s="944">
        <f t="shared" si="0"/>
        <v>1170</v>
      </c>
      <c r="I11" s="961">
        <f t="shared" si="2"/>
        <v>1220</v>
      </c>
      <c r="J11" s="951">
        <f t="shared" si="3"/>
        <v>50</v>
      </c>
      <c r="K11" s="952">
        <f t="shared" si="4"/>
        <v>50</v>
      </c>
      <c r="L11" s="952">
        <f t="shared" si="5"/>
        <v>50</v>
      </c>
      <c r="M11" s="953">
        <f t="shared" si="6"/>
        <v>50</v>
      </c>
      <c r="N11" s="965">
        <v>518</v>
      </c>
      <c r="O11" s="968" t="str">
        <f t="shared" si="1"/>
        <v>1</v>
      </c>
      <c r="P11" s="1152">
        <v>935</v>
      </c>
      <c r="Q11" s="441" t="str">
        <f t="shared" si="1"/>
        <v>1</v>
      </c>
      <c r="S11" t="e">
        <f>+#REF!</f>
        <v>#REF!</v>
      </c>
    </row>
    <row r="12" spans="1:26" ht="24.95" customHeight="1">
      <c r="A12" s="943">
        <v>5</v>
      </c>
      <c r="B12" s="915" t="s">
        <v>614</v>
      </c>
      <c r="C12" s="1287">
        <v>203.00000000000003</v>
      </c>
      <c r="D12" s="957">
        <v>220</v>
      </c>
      <c r="E12" s="944">
        <f t="shared" si="0"/>
        <v>184</v>
      </c>
      <c r="F12" s="944">
        <f t="shared" si="0"/>
        <v>193</v>
      </c>
      <c r="G12" s="944">
        <f t="shared" si="0"/>
        <v>202</v>
      </c>
      <c r="H12" s="944">
        <f t="shared" si="0"/>
        <v>211</v>
      </c>
      <c r="I12" s="961">
        <f t="shared" si="2"/>
        <v>220</v>
      </c>
      <c r="J12" s="951">
        <f t="shared" si="3"/>
        <v>9</v>
      </c>
      <c r="K12" s="952">
        <f t="shared" si="4"/>
        <v>9</v>
      </c>
      <c r="L12" s="952">
        <f t="shared" si="5"/>
        <v>9</v>
      </c>
      <c r="M12" s="953">
        <f t="shared" si="6"/>
        <v>9</v>
      </c>
      <c r="N12" s="965">
        <v>130</v>
      </c>
      <c r="O12" s="968" t="str">
        <f t="shared" si="1"/>
        <v>1</v>
      </c>
      <c r="P12" s="1152">
        <v>202</v>
      </c>
      <c r="Q12" s="441">
        <f>IF(P12&gt;=$I12,5,IF(P12&gt;=$H12,4+((P12-$H12)/($I12-$H12)),IF(P12&gt;=$G12,3+((P12-$G12)/($H12-$G12)),IF(P12&gt;=$F12,2+((P12-$F12)/($G12-$F12)),IF(P12&gt;=$E12,1+((P12-$E12)/($F12-$E12)),"1")))))</f>
        <v>3</v>
      </c>
      <c r="S12" t="e">
        <f>+#REF!</f>
        <v>#REF!</v>
      </c>
    </row>
    <row r="13" spans="1:26" ht="24.95" customHeight="1">
      <c r="A13" s="943">
        <v>6</v>
      </c>
      <c r="B13" s="915" t="s">
        <v>615</v>
      </c>
      <c r="C13" s="1287">
        <v>300</v>
      </c>
      <c r="D13" s="957">
        <v>310</v>
      </c>
      <c r="E13" s="944">
        <f t="shared" si="0"/>
        <v>258</v>
      </c>
      <c r="F13" s="944">
        <f t="shared" si="0"/>
        <v>271</v>
      </c>
      <c r="G13" s="944">
        <f t="shared" si="0"/>
        <v>284</v>
      </c>
      <c r="H13" s="944">
        <f t="shared" si="0"/>
        <v>297</v>
      </c>
      <c r="I13" s="961">
        <f t="shared" si="2"/>
        <v>310</v>
      </c>
      <c r="J13" s="951">
        <f t="shared" si="3"/>
        <v>13</v>
      </c>
      <c r="K13" s="952">
        <f t="shared" si="4"/>
        <v>13</v>
      </c>
      <c r="L13" s="952">
        <f t="shared" si="5"/>
        <v>13</v>
      </c>
      <c r="M13" s="953">
        <f t="shared" si="6"/>
        <v>13</v>
      </c>
      <c r="N13" s="965">
        <v>117</v>
      </c>
      <c r="O13" s="968" t="str">
        <f t="shared" si="1"/>
        <v>1</v>
      </c>
      <c r="P13" s="1152">
        <v>209</v>
      </c>
      <c r="Q13" s="441" t="str">
        <f t="shared" si="1"/>
        <v>1</v>
      </c>
      <c r="S13" t="e">
        <f>+#REF!</f>
        <v>#REF!</v>
      </c>
    </row>
    <row r="14" spans="1:26" ht="24.95" customHeight="1">
      <c r="A14" s="943">
        <v>7</v>
      </c>
      <c r="B14" s="440" t="s">
        <v>616</v>
      </c>
      <c r="C14" s="1286">
        <v>247.00000000000006</v>
      </c>
      <c r="D14" s="958">
        <v>290</v>
      </c>
      <c r="E14" s="942">
        <f t="shared" si="0"/>
        <v>242</v>
      </c>
      <c r="F14" s="942">
        <f t="shared" si="0"/>
        <v>254</v>
      </c>
      <c r="G14" s="942">
        <f t="shared" si="0"/>
        <v>266</v>
      </c>
      <c r="H14" s="942">
        <f t="shared" si="0"/>
        <v>278</v>
      </c>
      <c r="I14" s="960">
        <f t="shared" si="2"/>
        <v>290</v>
      </c>
      <c r="J14" s="951">
        <f t="shared" si="3"/>
        <v>12</v>
      </c>
      <c r="K14" s="952">
        <f t="shared" si="4"/>
        <v>12</v>
      </c>
      <c r="L14" s="952">
        <f t="shared" si="5"/>
        <v>12</v>
      </c>
      <c r="M14" s="953">
        <f t="shared" si="6"/>
        <v>12</v>
      </c>
      <c r="N14" s="965">
        <v>170</v>
      </c>
      <c r="O14" s="968" t="str">
        <f t="shared" si="1"/>
        <v>1</v>
      </c>
      <c r="P14" s="1152">
        <v>292</v>
      </c>
      <c r="Q14" s="441">
        <f t="shared" si="1"/>
        <v>5</v>
      </c>
      <c r="S14" t="e">
        <f>+#REF!</f>
        <v>#REF!</v>
      </c>
    </row>
    <row r="15" spans="1:26" ht="24.95" customHeight="1">
      <c r="A15" s="943">
        <v>8</v>
      </c>
      <c r="B15" s="915" t="s">
        <v>617</v>
      </c>
      <c r="C15" s="1287">
        <v>207.00000000000003</v>
      </c>
      <c r="D15" s="957">
        <v>285</v>
      </c>
      <c r="E15" s="944">
        <f t="shared" si="0"/>
        <v>237</v>
      </c>
      <c r="F15" s="944">
        <f t="shared" si="0"/>
        <v>249</v>
      </c>
      <c r="G15" s="944">
        <f t="shared" si="0"/>
        <v>261</v>
      </c>
      <c r="H15" s="944">
        <f t="shared" si="0"/>
        <v>273</v>
      </c>
      <c r="I15" s="961">
        <f t="shared" si="2"/>
        <v>285</v>
      </c>
      <c r="J15" s="951">
        <f t="shared" si="3"/>
        <v>12</v>
      </c>
      <c r="K15" s="952">
        <f t="shared" si="4"/>
        <v>12</v>
      </c>
      <c r="L15" s="952">
        <f t="shared" si="5"/>
        <v>12</v>
      </c>
      <c r="M15" s="953">
        <f t="shared" si="6"/>
        <v>12</v>
      </c>
      <c r="N15" s="965">
        <v>180</v>
      </c>
      <c r="O15" s="968" t="str">
        <f t="shared" si="1"/>
        <v>1</v>
      </c>
      <c r="P15" s="1152">
        <v>287</v>
      </c>
      <c r="Q15" s="441">
        <f t="shared" si="1"/>
        <v>5</v>
      </c>
      <c r="S15" t="e">
        <f>+#REF!</f>
        <v>#REF!</v>
      </c>
    </row>
    <row r="16" spans="1:26" ht="24.95" customHeight="1">
      <c r="A16" s="943">
        <v>9</v>
      </c>
      <c r="B16" s="915" t="s">
        <v>618</v>
      </c>
      <c r="C16" s="1287">
        <v>731.00000000000011</v>
      </c>
      <c r="D16" s="957">
        <v>810</v>
      </c>
      <c r="E16" s="944">
        <f t="shared" si="0"/>
        <v>678</v>
      </c>
      <c r="F16" s="944">
        <f t="shared" si="0"/>
        <v>711</v>
      </c>
      <c r="G16" s="944">
        <f t="shared" si="0"/>
        <v>744</v>
      </c>
      <c r="H16" s="944">
        <f t="shared" si="0"/>
        <v>777</v>
      </c>
      <c r="I16" s="961">
        <f t="shared" si="2"/>
        <v>810</v>
      </c>
      <c r="J16" s="951">
        <f t="shared" si="3"/>
        <v>33</v>
      </c>
      <c r="K16" s="952">
        <f t="shared" si="4"/>
        <v>33</v>
      </c>
      <c r="L16" s="952">
        <f t="shared" si="5"/>
        <v>33</v>
      </c>
      <c r="M16" s="953">
        <f t="shared" si="6"/>
        <v>33</v>
      </c>
      <c r="N16" s="965">
        <v>381</v>
      </c>
      <c r="O16" s="968" t="str">
        <f t="shared" si="1"/>
        <v>1</v>
      </c>
      <c r="P16" s="1152">
        <v>687</v>
      </c>
      <c r="Q16" s="441">
        <f t="shared" si="1"/>
        <v>1.2727272727272727</v>
      </c>
      <c r="S16" t="e">
        <f>+#REF!</f>
        <v>#REF!</v>
      </c>
    </row>
    <row r="17" spans="1:19" ht="30" customHeight="1">
      <c r="A17" s="943">
        <v>10</v>
      </c>
      <c r="B17" s="915" t="s">
        <v>619</v>
      </c>
      <c r="C17" s="1287">
        <v>111.99999999999999</v>
      </c>
      <c r="D17" s="957">
        <v>115</v>
      </c>
      <c r="E17" s="944">
        <f t="shared" si="0"/>
        <v>95</v>
      </c>
      <c r="F17" s="944">
        <f t="shared" si="0"/>
        <v>100</v>
      </c>
      <c r="G17" s="944">
        <f t="shared" si="0"/>
        <v>105</v>
      </c>
      <c r="H17" s="944">
        <f t="shared" si="0"/>
        <v>110</v>
      </c>
      <c r="I17" s="961">
        <f t="shared" si="2"/>
        <v>115</v>
      </c>
      <c r="J17" s="951">
        <f>ROUND((I17*$J$7)/$I$7,0)</f>
        <v>5</v>
      </c>
      <c r="K17" s="952">
        <f>ROUND((I17*$K$7)/$I$7,0)</f>
        <v>5</v>
      </c>
      <c r="L17" s="952">
        <f>ROUND((I17*$L$7)/$I$7,0)</f>
        <v>5</v>
      </c>
      <c r="M17" s="953">
        <f>ROUND((I17*$M$7)/$I$7,0)</f>
        <v>5</v>
      </c>
      <c r="N17" s="965">
        <v>43</v>
      </c>
      <c r="O17" s="968" t="str">
        <f t="shared" si="1"/>
        <v>1</v>
      </c>
      <c r="P17" s="1152">
        <v>68</v>
      </c>
      <c r="Q17" s="441" t="str">
        <f t="shared" si="1"/>
        <v>1</v>
      </c>
      <c r="S17" t="e">
        <f>+#REF!</f>
        <v>#REF!</v>
      </c>
    </row>
    <row r="18" spans="1:19" ht="30" customHeight="1">
      <c r="A18" s="943">
        <v>11</v>
      </c>
      <c r="B18" s="915" t="s">
        <v>620</v>
      </c>
      <c r="C18" s="1287">
        <v>1148.0000000000002</v>
      </c>
      <c r="D18" s="957">
        <v>1405</v>
      </c>
      <c r="E18" s="944">
        <f t="shared" si="0"/>
        <v>1173</v>
      </c>
      <c r="F18" s="944">
        <f t="shared" si="0"/>
        <v>1231</v>
      </c>
      <c r="G18" s="944">
        <f t="shared" si="0"/>
        <v>1289</v>
      </c>
      <c r="H18" s="944">
        <f t="shared" si="0"/>
        <v>1347</v>
      </c>
      <c r="I18" s="961">
        <f t="shared" si="2"/>
        <v>1405</v>
      </c>
      <c r="J18" s="951">
        <f t="shared" si="3"/>
        <v>58</v>
      </c>
      <c r="K18" s="952">
        <f t="shared" si="4"/>
        <v>58</v>
      </c>
      <c r="L18" s="952">
        <f t="shared" si="5"/>
        <v>58</v>
      </c>
      <c r="M18" s="953">
        <f t="shared" si="6"/>
        <v>58</v>
      </c>
      <c r="N18" s="965">
        <v>750</v>
      </c>
      <c r="O18" s="968" t="str">
        <f t="shared" si="1"/>
        <v>1</v>
      </c>
      <c r="P18" s="1152">
        <v>1402</v>
      </c>
      <c r="Q18" s="441">
        <f t="shared" si="1"/>
        <v>4.9482758620689653</v>
      </c>
      <c r="S18" t="e">
        <f>+#REF!</f>
        <v>#REF!</v>
      </c>
    </row>
    <row r="19" spans="1:19" ht="30" customHeight="1">
      <c r="A19" s="943">
        <v>12</v>
      </c>
      <c r="B19" s="915" t="s">
        <v>621</v>
      </c>
      <c r="C19" s="1287">
        <v>244.99999999999997</v>
      </c>
      <c r="D19" s="957">
        <v>255</v>
      </c>
      <c r="E19" s="944">
        <f t="shared" si="0"/>
        <v>211</v>
      </c>
      <c r="F19" s="944">
        <f t="shared" si="0"/>
        <v>222</v>
      </c>
      <c r="G19" s="944">
        <f t="shared" si="0"/>
        <v>233</v>
      </c>
      <c r="H19" s="944">
        <f t="shared" si="0"/>
        <v>244</v>
      </c>
      <c r="I19" s="961">
        <f t="shared" si="2"/>
        <v>255</v>
      </c>
      <c r="J19" s="951">
        <f t="shared" si="3"/>
        <v>11</v>
      </c>
      <c r="K19" s="952">
        <f t="shared" si="4"/>
        <v>11</v>
      </c>
      <c r="L19" s="952">
        <f t="shared" si="5"/>
        <v>11</v>
      </c>
      <c r="M19" s="953">
        <f t="shared" si="6"/>
        <v>11</v>
      </c>
      <c r="N19" s="965">
        <v>160</v>
      </c>
      <c r="O19" s="968" t="str">
        <f t="shared" si="1"/>
        <v>1</v>
      </c>
      <c r="P19" s="1152">
        <v>254</v>
      </c>
      <c r="Q19" s="441">
        <f t="shared" si="1"/>
        <v>4.9090909090909092</v>
      </c>
      <c r="S19" t="e">
        <f>+#REF!</f>
        <v>#REF!</v>
      </c>
    </row>
    <row r="20" spans="1:19" ht="30" customHeight="1">
      <c r="A20" s="943">
        <v>13</v>
      </c>
      <c r="B20" s="915" t="s">
        <v>622</v>
      </c>
      <c r="C20" s="1287">
        <v>277</v>
      </c>
      <c r="D20" s="957">
        <v>485</v>
      </c>
      <c r="E20" s="944">
        <f t="shared" si="0"/>
        <v>405</v>
      </c>
      <c r="F20" s="944">
        <f t="shared" si="0"/>
        <v>425</v>
      </c>
      <c r="G20" s="944">
        <f t="shared" si="0"/>
        <v>445</v>
      </c>
      <c r="H20" s="944">
        <f t="shared" si="0"/>
        <v>465</v>
      </c>
      <c r="I20" s="961">
        <f t="shared" si="2"/>
        <v>485</v>
      </c>
      <c r="J20" s="951">
        <f t="shared" si="3"/>
        <v>20</v>
      </c>
      <c r="K20" s="952">
        <f t="shared" si="4"/>
        <v>20</v>
      </c>
      <c r="L20" s="952">
        <f t="shared" si="5"/>
        <v>20</v>
      </c>
      <c r="M20" s="953">
        <f t="shared" si="6"/>
        <v>20</v>
      </c>
      <c r="N20" s="965">
        <v>385</v>
      </c>
      <c r="O20" s="968" t="str">
        <f t="shared" si="1"/>
        <v>1</v>
      </c>
      <c r="P20" s="1152">
        <v>524</v>
      </c>
      <c r="Q20" s="441">
        <f t="shared" si="1"/>
        <v>5</v>
      </c>
      <c r="S20" t="e">
        <f>+#REF!</f>
        <v>#REF!</v>
      </c>
    </row>
    <row r="21" spans="1:19" ht="30" customHeight="1">
      <c r="A21" s="943">
        <v>14</v>
      </c>
      <c r="B21" s="915" t="s">
        <v>623</v>
      </c>
      <c r="C21" s="1287">
        <v>375.99999999999994</v>
      </c>
      <c r="D21" s="957">
        <v>420</v>
      </c>
      <c r="E21" s="944">
        <f t="shared" si="0"/>
        <v>352</v>
      </c>
      <c r="F21" s="944">
        <f t="shared" si="0"/>
        <v>369</v>
      </c>
      <c r="G21" s="944">
        <f t="shared" si="0"/>
        <v>386</v>
      </c>
      <c r="H21" s="944">
        <f t="shared" si="0"/>
        <v>403</v>
      </c>
      <c r="I21" s="961">
        <f t="shared" si="2"/>
        <v>420</v>
      </c>
      <c r="J21" s="951">
        <f t="shared" si="3"/>
        <v>17</v>
      </c>
      <c r="K21" s="952">
        <f t="shared" si="4"/>
        <v>17</v>
      </c>
      <c r="L21" s="952">
        <f t="shared" si="5"/>
        <v>17</v>
      </c>
      <c r="M21" s="953">
        <f t="shared" si="6"/>
        <v>17</v>
      </c>
      <c r="N21" s="965">
        <v>215</v>
      </c>
      <c r="O21" s="968" t="str">
        <f t="shared" si="1"/>
        <v>1</v>
      </c>
      <c r="P21" s="1152">
        <v>383</v>
      </c>
      <c r="Q21" s="441">
        <f t="shared" si="1"/>
        <v>2.8235294117647056</v>
      </c>
      <c r="S21" t="e">
        <f>+#REF!</f>
        <v>#REF!</v>
      </c>
    </row>
    <row r="22" spans="1:19" ht="30" customHeight="1">
      <c r="A22" s="943">
        <v>15</v>
      </c>
      <c r="B22" s="915" t="s">
        <v>624</v>
      </c>
      <c r="C22" s="1287">
        <v>149.00000000000003</v>
      </c>
      <c r="D22" s="957">
        <v>155</v>
      </c>
      <c r="E22" s="944">
        <f t="shared" si="0"/>
        <v>131</v>
      </c>
      <c r="F22" s="944">
        <f t="shared" si="0"/>
        <v>137</v>
      </c>
      <c r="G22" s="944">
        <f t="shared" si="0"/>
        <v>143</v>
      </c>
      <c r="H22" s="944">
        <f t="shared" si="0"/>
        <v>149</v>
      </c>
      <c r="I22" s="961">
        <f t="shared" si="2"/>
        <v>155</v>
      </c>
      <c r="J22" s="951">
        <f t="shared" si="3"/>
        <v>6</v>
      </c>
      <c r="K22" s="952">
        <f t="shared" si="4"/>
        <v>6</v>
      </c>
      <c r="L22" s="952">
        <f t="shared" si="5"/>
        <v>6</v>
      </c>
      <c r="M22" s="953">
        <f t="shared" si="6"/>
        <v>6</v>
      </c>
      <c r="N22" s="965">
        <v>77</v>
      </c>
      <c r="O22" s="968" t="str">
        <f t="shared" si="1"/>
        <v>1</v>
      </c>
      <c r="P22" s="1152">
        <v>123</v>
      </c>
      <c r="Q22" s="441" t="str">
        <f t="shared" si="1"/>
        <v>1</v>
      </c>
      <c r="S22" t="e">
        <f>+#REF!</f>
        <v>#REF!</v>
      </c>
    </row>
    <row r="23" spans="1:19" ht="30" customHeight="1">
      <c r="A23" s="943">
        <v>16</v>
      </c>
      <c r="B23" s="915" t="s">
        <v>625</v>
      </c>
      <c r="C23" s="1287">
        <v>117.00000000000001</v>
      </c>
      <c r="D23" s="957">
        <v>130</v>
      </c>
      <c r="E23" s="944">
        <f t="shared" si="0"/>
        <v>110</v>
      </c>
      <c r="F23" s="944">
        <f t="shared" si="0"/>
        <v>115</v>
      </c>
      <c r="G23" s="944">
        <f t="shared" si="0"/>
        <v>120</v>
      </c>
      <c r="H23" s="944">
        <f t="shared" si="0"/>
        <v>125</v>
      </c>
      <c r="I23" s="961">
        <f t="shared" si="2"/>
        <v>130</v>
      </c>
      <c r="J23" s="951">
        <f t="shared" si="3"/>
        <v>5</v>
      </c>
      <c r="K23" s="952">
        <f t="shared" si="4"/>
        <v>5</v>
      </c>
      <c r="L23" s="952">
        <f t="shared" si="5"/>
        <v>5</v>
      </c>
      <c r="M23" s="953">
        <f t="shared" si="6"/>
        <v>5</v>
      </c>
      <c r="N23" s="965">
        <v>65</v>
      </c>
      <c r="O23" s="968" t="str">
        <f t="shared" si="1"/>
        <v>1</v>
      </c>
      <c r="P23" s="1152">
        <v>103</v>
      </c>
      <c r="Q23" s="441" t="str">
        <f t="shared" si="1"/>
        <v>1</v>
      </c>
      <c r="S23" t="e">
        <f>+#REF!</f>
        <v>#REF!</v>
      </c>
    </row>
    <row r="24" spans="1:19" ht="30" customHeight="1">
      <c r="A24" s="943">
        <v>17</v>
      </c>
      <c r="B24" s="915" t="s">
        <v>626</v>
      </c>
      <c r="C24" s="1287">
        <v>600</v>
      </c>
      <c r="D24" s="957">
        <v>625</v>
      </c>
      <c r="E24" s="944">
        <f t="shared" si="0"/>
        <v>521</v>
      </c>
      <c r="F24" s="944">
        <f t="shared" si="0"/>
        <v>547</v>
      </c>
      <c r="G24" s="944">
        <f t="shared" si="0"/>
        <v>573</v>
      </c>
      <c r="H24" s="944">
        <f t="shared" si="0"/>
        <v>599</v>
      </c>
      <c r="I24" s="961">
        <f t="shared" si="2"/>
        <v>625</v>
      </c>
      <c r="J24" s="951">
        <f t="shared" si="3"/>
        <v>26</v>
      </c>
      <c r="K24" s="952">
        <f t="shared" si="4"/>
        <v>26</v>
      </c>
      <c r="L24" s="952">
        <f t="shared" si="5"/>
        <v>26</v>
      </c>
      <c r="M24" s="953">
        <f t="shared" si="6"/>
        <v>26</v>
      </c>
      <c r="N24" s="965">
        <v>319</v>
      </c>
      <c r="O24" s="968" t="str">
        <f t="shared" si="1"/>
        <v>1</v>
      </c>
      <c r="P24" s="1152">
        <v>539</v>
      </c>
      <c r="Q24" s="441">
        <f t="shared" si="1"/>
        <v>1.6923076923076923</v>
      </c>
      <c r="S24" t="e">
        <f>+#REF!</f>
        <v>#REF!</v>
      </c>
    </row>
    <row r="25" spans="1:19" ht="30" customHeight="1">
      <c r="A25" s="943">
        <v>18</v>
      </c>
      <c r="B25" s="915" t="s">
        <v>627</v>
      </c>
      <c r="C25" s="1287">
        <v>229</v>
      </c>
      <c r="D25" s="957">
        <v>245</v>
      </c>
      <c r="E25" s="944">
        <f t="shared" si="0"/>
        <v>205</v>
      </c>
      <c r="F25" s="944">
        <f t="shared" si="0"/>
        <v>215</v>
      </c>
      <c r="G25" s="944">
        <f t="shared" si="0"/>
        <v>225</v>
      </c>
      <c r="H25" s="944">
        <f t="shared" si="0"/>
        <v>235</v>
      </c>
      <c r="I25" s="961">
        <f t="shared" si="2"/>
        <v>245</v>
      </c>
      <c r="J25" s="951">
        <f t="shared" si="3"/>
        <v>10</v>
      </c>
      <c r="K25" s="952">
        <f t="shared" si="4"/>
        <v>10</v>
      </c>
      <c r="L25" s="952">
        <f t="shared" si="5"/>
        <v>10</v>
      </c>
      <c r="M25" s="953">
        <f t="shared" si="6"/>
        <v>10</v>
      </c>
      <c r="N25" s="965">
        <v>125</v>
      </c>
      <c r="O25" s="968" t="str">
        <f t="shared" si="1"/>
        <v>1</v>
      </c>
      <c r="P25" s="1152">
        <v>226</v>
      </c>
      <c r="Q25" s="441">
        <f t="shared" si="1"/>
        <v>3.1</v>
      </c>
      <c r="S25" t="e">
        <f>+#REF!</f>
        <v>#REF!</v>
      </c>
    </row>
    <row r="26" spans="1:19" ht="30" customHeight="1">
      <c r="A26" s="943">
        <v>19</v>
      </c>
      <c r="B26" s="915" t="s">
        <v>628</v>
      </c>
      <c r="C26" s="1287">
        <v>1021</v>
      </c>
      <c r="D26" s="957">
        <v>1110</v>
      </c>
      <c r="E26" s="944">
        <f t="shared" si="0"/>
        <v>926</v>
      </c>
      <c r="F26" s="944">
        <f t="shared" si="0"/>
        <v>972</v>
      </c>
      <c r="G26" s="944">
        <f t="shared" si="0"/>
        <v>1018</v>
      </c>
      <c r="H26" s="944">
        <f t="shared" si="0"/>
        <v>1064</v>
      </c>
      <c r="I26" s="961">
        <f t="shared" si="2"/>
        <v>1110</v>
      </c>
      <c r="J26" s="951">
        <f t="shared" si="3"/>
        <v>46</v>
      </c>
      <c r="K26" s="952">
        <f t="shared" si="4"/>
        <v>46</v>
      </c>
      <c r="L26" s="952">
        <f t="shared" si="5"/>
        <v>46</v>
      </c>
      <c r="M26" s="953">
        <f t="shared" si="6"/>
        <v>46</v>
      </c>
      <c r="N26" s="965">
        <v>653</v>
      </c>
      <c r="O26" s="968" t="str">
        <f t="shared" si="1"/>
        <v>1</v>
      </c>
      <c r="P26" s="1152">
        <v>1109</v>
      </c>
      <c r="Q26" s="441">
        <f t="shared" si="1"/>
        <v>4.9782608695652177</v>
      </c>
      <c r="S26" t="e">
        <f>+#REF!</f>
        <v>#REF!</v>
      </c>
    </row>
    <row r="27" spans="1:19" ht="30" customHeight="1">
      <c r="A27" s="943">
        <v>20</v>
      </c>
      <c r="B27" s="915" t="s">
        <v>629</v>
      </c>
      <c r="C27" s="1287">
        <v>373.00000000000006</v>
      </c>
      <c r="D27" s="957">
        <v>280</v>
      </c>
      <c r="E27" s="944">
        <f t="shared" si="0"/>
        <v>232</v>
      </c>
      <c r="F27" s="944">
        <f t="shared" si="0"/>
        <v>244</v>
      </c>
      <c r="G27" s="944">
        <f t="shared" si="0"/>
        <v>256</v>
      </c>
      <c r="H27" s="944">
        <f t="shared" si="0"/>
        <v>268</v>
      </c>
      <c r="I27" s="961">
        <f t="shared" si="2"/>
        <v>280</v>
      </c>
      <c r="J27" s="951">
        <f t="shared" si="3"/>
        <v>12</v>
      </c>
      <c r="K27" s="952">
        <f t="shared" si="4"/>
        <v>12</v>
      </c>
      <c r="L27" s="952">
        <f t="shared" si="5"/>
        <v>12</v>
      </c>
      <c r="M27" s="953">
        <f t="shared" si="6"/>
        <v>12</v>
      </c>
      <c r="N27" s="965">
        <v>136</v>
      </c>
      <c r="O27" s="968" t="str">
        <f t="shared" si="1"/>
        <v>1</v>
      </c>
      <c r="P27" s="1152">
        <v>204</v>
      </c>
      <c r="Q27" s="441" t="str">
        <f t="shared" si="1"/>
        <v>1</v>
      </c>
      <c r="S27" t="e">
        <f>+#REF!</f>
        <v>#REF!</v>
      </c>
    </row>
    <row r="28" spans="1:19" ht="30" customHeight="1">
      <c r="A28" s="943">
        <v>21</v>
      </c>
      <c r="B28" s="915" t="s">
        <v>630</v>
      </c>
      <c r="C28" s="1287">
        <v>1954.0000000000002</v>
      </c>
      <c r="D28" s="957">
        <v>2270</v>
      </c>
      <c r="E28" s="944">
        <f t="shared" si="0"/>
        <v>1894</v>
      </c>
      <c r="F28" s="944">
        <f t="shared" si="0"/>
        <v>1988</v>
      </c>
      <c r="G28" s="944">
        <f t="shared" si="0"/>
        <v>2082</v>
      </c>
      <c r="H28" s="944">
        <f t="shared" si="0"/>
        <v>2176</v>
      </c>
      <c r="I28" s="961">
        <f t="shared" si="2"/>
        <v>2270</v>
      </c>
      <c r="J28" s="951">
        <f t="shared" si="3"/>
        <v>94</v>
      </c>
      <c r="K28" s="952">
        <f t="shared" si="4"/>
        <v>94</v>
      </c>
      <c r="L28" s="952">
        <f t="shared" si="5"/>
        <v>94</v>
      </c>
      <c r="M28" s="953">
        <f t="shared" si="6"/>
        <v>94</v>
      </c>
      <c r="N28" s="965">
        <v>1194</v>
      </c>
      <c r="O28" s="968" t="str">
        <f t="shared" si="1"/>
        <v>1</v>
      </c>
      <c r="P28" s="1152">
        <v>2035</v>
      </c>
      <c r="Q28" s="441">
        <f t="shared" si="1"/>
        <v>2.5</v>
      </c>
      <c r="S28" t="e">
        <f>+#REF!</f>
        <v>#REF!</v>
      </c>
    </row>
    <row r="29" spans="1:19" ht="30" customHeight="1">
      <c r="A29" s="943">
        <v>22</v>
      </c>
      <c r="B29" s="915" t="s">
        <v>631</v>
      </c>
      <c r="C29" s="1287">
        <v>808</v>
      </c>
      <c r="D29" s="957">
        <v>880</v>
      </c>
      <c r="E29" s="944">
        <f t="shared" si="0"/>
        <v>736</v>
      </c>
      <c r="F29" s="944">
        <f t="shared" si="0"/>
        <v>772</v>
      </c>
      <c r="G29" s="944">
        <f t="shared" si="0"/>
        <v>808</v>
      </c>
      <c r="H29" s="944">
        <f t="shared" si="0"/>
        <v>844</v>
      </c>
      <c r="I29" s="961">
        <f t="shared" si="2"/>
        <v>880</v>
      </c>
      <c r="J29" s="951">
        <f t="shared" si="3"/>
        <v>36</v>
      </c>
      <c r="K29" s="952">
        <f t="shared" si="4"/>
        <v>36</v>
      </c>
      <c r="L29" s="952">
        <f t="shared" si="5"/>
        <v>36</v>
      </c>
      <c r="M29" s="953">
        <f t="shared" si="6"/>
        <v>36</v>
      </c>
      <c r="N29" s="965">
        <v>496</v>
      </c>
      <c r="O29" s="968" t="str">
        <f t="shared" si="1"/>
        <v>1</v>
      </c>
      <c r="P29" s="1152">
        <v>808</v>
      </c>
      <c r="Q29" s="441">
        <f t="shared" si="1"/>
        <v>3</v>
      </c>
      <c r="S29" t="e">
        <f>+#REF!</f>
        <v>#REF!</v>
      </c>
    </row>
    <row r="30" spans="1:19" ht="30" customHeight="1">
      <c r="A30" s="943">
        <v>23</v>
      </c>
      <c r="B30" s="915" t="s">
        <v>632</v>
      </c>
      <c r="C30" s="1287">
        <v>124</v>
      </c>
      <c r="D30" s="957">
        <v>105</v>
      </c>
      <c r="E30" s="944">
        <f t="shared" si="0"/>
        <v>89</v>
      </c>
      <c r="F30" s="944">
        <f t="shared" si="0"/>
        <v>93</v>
      </c>
      <c r="G30" s="944">
        <f t="shared" si="0"/>
        <v>97</v>
      </c>
      <c r="H30" s="944">
        <f t="shared" si="0"/>
        <v>101</v>
      </c>
      <c r="I30" s="961">
        <f t="shared" si="2"/>
        <v>105</v>
      </c>
      <c r="J30" s="951">
        <f t="shared" si="3"/>
        <v>4</v>
      </c>
      <c r="K30" s="952">
        <f t="shared" si="4"/>
        <v>4</v>
      </c>
      <c r="L30" s="952">
        <f t="shared" si="5"/>
        <v>4</v>
      </c>
      <c r="M30" s="953">
        <f t="shared" si="6"/>
        <v>4</v>
      </c>
      <c r="N30" s="965">
        <v>65</v>
      </c>
      <c r="O30" s="968" t="str">
        <f t="shared" si="1"/>
        <v>1</v>
      </c>
      <c r="P30" s="1152">
        <v>106</v>
      </c>
      <c r="Q30" s="441">
        <f t="shared" si="1"/>
        <v>5</v>
      </c>
      <c r="S30" t="e">
        <f>+#REF!</f>
        <v>#REF!</v>
      </c>
    </row>
    <row r="31" spans="1:19" ht="30" customHeight="1">
      <c r="A31" s="943">
        <v>24</v>
      </c>
      <c r="B31" s="915" t="s">
        <v>633</v>
      </c>
      <c r="C31" s="1287">
        <v>230.00000000000006</v>
      </c>
      <c r="D31" s="957">
        <v>245</v>
      </c>
      <c r="E31" s="944">
        <f t="shared" si="0"/>
        <v>205</v>
      </c>
      <c r="F31" s="944">
        <f t="shared" si="0"/>
        <v>215</v>
      </c>
      <c r="G31" s="944">
        <f t="shared" si="0"/>
        <v>225</v>
      </c>
      <c r="H31" s="944">
        <f t="shared" si="0"/>
        <v>235</v>
      </c>
      <c r="I31" s="961">
        <f t="shared" si="2"/>
        <v>245</v>
      </c>
      <c r="J31" s="951">
        <f t="shared" si="3"/>
        <v>10</v>
      </c>
      <c r="K31" s="952">
        <f t="shared" si="4"/>
        <v>10</v>
      </c>
      <c r="L31" s="952">
        <f t="shared" si="5"/>
        <v>10</v>
      </c>
      <c r="M31" s="953">
        <f t="shared" si="6"/>
        <v>10</v>
      </c>
      <c r="N31" s="965">
        <v>154</v>
      </c>
      <c r="O31" s="968" t="str">
        <f t="shared" si="1"/>
        <v>1</v>
      </c>
      <c r="P31" s="1152">
        <v>247</v>
      </c>
      <c r="Q31" s="441">
        <f t="shared" si="1"/>
        <v>5</v>
      </c>
      <c r="S31" t="e">
        <f>+#REF!</f>
        <v>#REF!</v>
      </c>
    </row>
    <row r="32" spans="1:19" ht="30" customHeight="1">
      <c r="A32" s="943">
        <v>25</v>
      </c>
      <c r="B32" s="915" t="s">
        <v>634</v>
      </c>
      <c r="C32" s="1287">
        <v>726</v>
      </c>
      <c r="D32" s="957">
        <v>770</v>
      </c>
      <c r="E32" s="944">
        <f t="shared" si="0"/>
        <v>642</v>
      </c>
      <c r="F32" s="944">
        <f t="shared" si="0"/>
        <v>674</v>
      </c>
      <c r="G32" s="944">
        <f t="shared" si="0"/>
        <v>706</v>
      </c>
      <c r="H32" s="944">
        <f t="shared" si="0"/>
        <v>738</v>
      </c>
      <c r="I32" s="961">
        <f t="shared" si="2"/>
        <v>770</v>
      </c>
      <c r="J32" s="951">
        <f t="shared" si="3"/>
        <v>32</v>
      </c>
      <c r="K32" s="952">
        <f t="shared" si="4"/>
        <v>32</v>
      </c>
      <c r="L32" s="952">
        <f t="shared" si="5"/>
        <v>32</v>
      </c>
      <c r="M32" s="953">
        <f t="shared" si="6"/>
        <v>32</v>
      </c>
      <c r="N32" s="965">
        <v>376</v>
      </c>
      <c r="O32" s="968" t="str">
        <f t="shared" si="1"/>
        <v>1</v>
      </c>
      <c r="P32" s="1152">
        <v>683</v>
      </c>
      <c r="Q32" s="441">
        <f t="shared" si="1"/>
        <v>2.28125</v>
      </c>
      <c r="S32" t="e">
        <f>+#REF!</f>
        <v>#REF!</v>
      </c>
    </row>
    <row r="33" spans="1:19" ht="30" customHeight="1">
      <c r="A33" s="943">
        <v>26</v>
      </c>
      <c r="B33" s="915" t="s">
        <v>635</v>
      </c>
      <c r="C33" s="1287">
        <v>182</v>
      </c>
      <c r="D33" s="957">
        <v>185</v>
      </c>
      <c r="E33" s="944">
        <f t="shared" si="0"/>
        <v>153</v>
      </c>
      <c r="F33" s="944">
        <f t="shared" si="0"/>
        <v>161</v>
      </c>
      <c r="G33" s="944">
        <f t="shared" si="0"/>
        <v>169</v>
      </c>
      <c r="H33" s="944">
        <f t="shared" si="0"/>
        <v>177</v>
      </c>
      <c r="I33" s="961">
        <f t="shared" si="2"/>
        <v>185</v>
      </c>
      <c r="J33" s="951">
        <f t="shared" si="3"/>
        <v>8</v>
      </c>
      <c r="K33" s="952">
        <f t="shared" si="4"/>
        <v>8</v>
      </c>
      <c r="L33" s="952">
        <f t="shared" si="5"/>
        <v>8</v>
      </c>
      <c r="M33" s="953">
        <f t="shared" si="6"/>
        <v>8</v>
      </c>
      <c r="N33" s="965">
        <v>94</v>
      </c>
      <c r="O33" s="968" t="str">
        <f t="shared" si="1"/>
        <v>1</v>
      </c>
      <c r="P33" s="1152">
        <v>139</v>
      </c>
      <c r="Q33" s="441" t="str">
        <f>IF(P33&gt;=$I33,5,IF(P33&gt;=$H33,4+((P33-$H33)/($I33-$H33)),IF(P33&gt;=$G33,3+((P33-$G33)/($H33-$G33)),IF(P33&gt;=$F33,2+((P33-$F33)/($G33-$F33)),IF(P33&gt;=$E33,1+((P33-$E33)/($F33-$E33)),"1")))))</f>
        <v>1</v>
      </c>
      <c r="S33" t="e">
        <f>+#REF!</f>
        <v>#REF!</v>
      </c>
    </row>
    <row r="34" spans="1:19" ht="30" customHeight="1" thickBot="1">
      <c r="A34" s="945">
        <v>27</v>
      </c>
      <c r="B34" s="946" t="s">
        <v>636</v>
      </c>
      <c r="C34" s="1288">
        <v>207.99999999999997</v>
      </c>
      <c r="D34" s="959">
        <v>230</v>
      </c>
      <c r="E34" s="947">
        <f>+F34-J34</f>
        <v>194</v>
      </c>
      <c r="F34" s="947">
        <f>+G34-K34</f>
        <v>203</v>
      </c>
      <c r="G34" s="947">
        <f>+H34-L34</f>
        <v>212</v>
      </c>
      <c r="H34" s="947">
        <f>+I34-M34</f>
        <v>221</v>
      </c>
      <c r="I34" s="962">
        <f>+D34</f>
        <v>230</v>
      </c>
      <c r="J34" s="954">
        <f>ROUND((I34*$J$7)/$I$7,0)</f>
        <v>9</v>
      </c>
      <c r="K34" s="955">
        <f>ROUND((I34*$K$7)/$I$7,0)</f>
        <v>9</v>
      </c>
      <c r="L34" s="955">
        <f>ROUND((I34*$L$7)/$I$7,0)</f>
        <v>9</v>
      </c>
      <c r="M34" s="956">
        <f>ROUND((I34*$M$7)/$I$7,0)</f>
        <v>9</v>
      </c>
      <c r="N34" s="966">
        <v>136</v>
      </c>
      <c r="O34" s="969" t="str">
        <f>IF(N34&gt;=$I34,5,IF(N34&gt;=$H34,4+((N34-$H34)/($I34-$H34)),IF(N34&gt;=$G34,3+((N34-$G34)/($H34-$G34)),IF(N34&gt;=$F34,2+((N34-$F34)/($G34-$F34)),IF(N34&gt;=$E34,1+((N34-$E34)/($F34-$E34)),"1")))))</f>
        <v>1</v>
      </c>
      <c r="P34" s="1153">
        <v>192</v>
      </c>
      <c r="Q34" s="1120" t="str">
        <f>IF(P34&gt;=$I34,5,IF(P34&gt;=$H34,4+((P34-$H34)/($I34-$H34)),IF(P34&gt;=$G34,3+((P34-$G34)/($H34-$G34)),IF(P34&gt;=$F34,2+((P34-$F34)/($G34-$F34)),IF(P34&gt;=$E34,1+((P34-$E34)/($F34-$E34)),"1")))))</f>
        <v>1</v>
      </c>
      <c r="S34" t="e">
        <f>+#REF!</f>
        <v>#REF!</v>
      </c>
    </row>
    <row r="35" spans="1:19" ht="30" customHeight="1"/>
  </sheetData>
  <mergeCells count="11">
    <mergeCell ref="S3:S4"/>
    <mergeCell ref="A3:A4"/>
    <mergeCell ref="B3:B4"/>
    <mergeCell ref="D3:D4"/>
    <mergeCell ref="A1:Q1"/>
    <mergeCell ref="A2:Q2"/>
    <mergeCell ref="E3:I3"/>
    <mergeCell ref="N3:N4"/>
    <mergeCell ref="O3:O4"/>
    <mergeCell ref="P3:P4"/>
    <mergeCell ref="Q3:Q4"/>
  </mergeCells>
  <conditionalFormatting sqref="S7:S34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{D94391C7-2F53-46AC-9034-8810F3846B60}</x14:id>
        </ext>
      </extLst>
    </cfRule>
  </conditionalFormatting>
  <conditionalFormatting sqref="Q7:Q34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{31788D9C-2B3A-42E1-9D86-02507CD65711}</x14:id>
        </ext>
      </extLst>
    </cfRule>
  </conditionalFormatting>
  <conditionalFormatting sqref="O7:O34">
    <cfRule type="dataBar" priority="2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{ECD194D9-A142-453B-AA43-37DE7538C833}</x14:id>
        </ext>
      </extLst>
    </cfRule>
  </conditionalFormatting>
  <pageMargins left="1.0900000000000001" right="0.7" top="0.53" bottom="0.17" header="0.3" footer="0.3"/>
  <pageSetup paperSize="9" scale="5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4391C7-2F53-46AC-9034-8810F3846B60}">
            <x14:dataBar minLength="0" maxLength="100" negativeBarColorSameAsPositive="1" axisPosition="none">
              <x14:cfvo type="min"/>
              <x14:cfvo type="max"/>
            </x14:dataBar>
          </x14:cfRule>
          <xm:sqref>S7:S34</xm:sqref>
        </x14:conditionalFormatting>
        <x14:conditionalFormatting xmlns:xm="http://schemas.microsoft.com/office/excel/2006/main">
          <x14:cfRule type="dataBar" id="{31788D9C-2B3A-42E1-9D86-02507CD65711}">
            <x14:dataBar minLength="0" maxLength="100" negativeBarColorSameAsPositive="1" axisPosition="none">
              <x14:cfvo type="min"/>
              <x14:cfvo type="max"/>
            </x14:dataBar>
          </x14:cfRule>
          <xm:sqref>Q7:Q34</xm:sqref>
        </x14:conditionalFormatting>
        <x14:conditionalFormatting xmlns:xm="http://schemas.microsoft.com/office/excel/2006/main">
          <x14:cfRule type="dataBar" id="{ECD194D9-A142-453B-AA43-37DE7538C833}">
            <x14:dataBar minLength="0" maxLength="100" negativeBarColorSameAsPositive="1" axisPosition="none">
              <x14:cfvo type="min"/>
              <x14:cfvo type="max"/>
            </x14:dataBar>
          </x14:cfRule>
          <xm:sqref>O7:O34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35"/>
  <sheetViews>
    <sheetView showGridLines="0" zoomScale="72" zoomScaleNormal="72" workbookViewId="0">
      <pane ySplit="4" topLeftCell="A5" activePane="bottomLeft" state="frozen"/>
      <selection activeCell="M21" sqref="M21"/>
      <selection pane="bottomLeft" activeCell="O18" sqref="O18"/>
    </sheetView>
  </sheetViews>
  <sheetFormatPr defaultColWidth="10.5703125" defaultRowHeight="12.75"/>
  <cols>
    <col min="1" max="1" width="7.5703125" bestFit="1" customWidth="1"/>
    <col min="2" max="2" width="28.42578125" customWidth="1"/>
    <col min="3" max="3" width="13" style="1303" customWidth="1"/>
    <col min="4" max="4" width="13.42578125" customWidth="1"/>
    <col min="5" max="9" width="13.85546875" customWidth="1"/>
    <col min="10" max="13" width="13.42578125" customWidth="1"/>
    <col min="14" max="14" width="20.140625" bestFit="1" customWidth="1"/>
    <col min="15" max="15" width="20.85546875" customWidth="1"/>
    <col min="16" max="16" width="24.42578125" bestFit="1" customWidth="1"/>
    <col min="17" max="17" width="0" hidden="1" customWidth="1"/>
    <col min="18" max="22" width="12.42578125" hidden="1" customWidth="1"/>
    <col min="23" max="23" width="14.42578125" hidden="1" customWidth="1"/>
  </cols>
  <sheetData>
    <row r="1" spans="1:23" ht="30" customHeight="1">
      <c r="A1" s="1195" t="s">
        <v>727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  <c r="O1" s="1195"/>
      <c r="P1" s="444"/>
    </row>
    <row r="2" spans="1:23" ht="30" customHeight="1" thickBot="1">
      <c r="A2" s="1195" t="s">
        <v>745</v>
      </c>
      <c r="B2" s="1195"/>
      <c r="C2" s="1195"/>
      <c r="D2" s="1195"/>
      <c r="E2" s="1195"/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445"/>
    </row>
    <row r="3" spans="1:23" ht="46.5" customHeight="1">
      <c r="A3" s="1197" t="s">
        <v>650</v>
      </c>
      <c r="B3" s="1215" t="s">
        <v>560</v>
      </c>
      <c r="C3" s="1297" t="s">
        <v>741</v>
      </c>
      <c r="D3" s="1232" t="s">
        <v>640</v>
      </c>
      <c r="E3" s="1234" t="s">
        <v>742</v>
      </c>
      <c r="F3" s="1234"/>
      <c r="G3" s="1234"/>
      <c r="H3" s="1234"/>
      <c r="I3" s="1235"/>
      <c r="J3" s="932" t="s">
        <v>642</v>
      </c>
      <c r="K3" s="933" t="s">
        <v>642</v>
      </c>
      <c r="L3" s="933" t="s">
        <v>641</v>
      </c>
      <c r="M3" s="1076" t="s">
        <v>641</v>
      </c>
      <c r="N3" s="1236" t="s">
        <v>737</v>
      </c>
      <c r="O3" s="1230" t="s">
        <v>648</v>
      </c>
      <c r="P3" s="446"/>
      <c r="R3">
        <v>1</v>
      </c>
      <c r="S3">
        <v>2</v>
      </c>
      <c r="T3">
        <v>3</v>
      </c>
      <c r="U3">
        <v>4</v>
      </c>
      <c r="V3">
        <v>5</v>
      </c>
      <c r="W3">
        <v>6</v>
      </c>
    </row>
    <row r="4" spans="1:23" ht="30" customHeight="1" thickBot="1">
      <c r="A4" s="1198"/>
      <c r="B4" s="1216" t="s">
        <v>652</v>
      </c>
      <c r="C4" s="1298"/>
      <c r="D4" s="1233"/>
      <c r="E4" s="1085">
        <v>1</v>
      </c>
      <c r="F4" s="1085">
        <v>2</v>
      </c>
      <c r="G4" s="1085">
        <v>3</v>
      </c>
      <c r="H4" s="1085">
        <v>4</v>
      </c>
      <c r="I4" s="1086">
        <v>5</v>
      </c>
      <c r="J4" s="984" t="s">
        <v>644</v>
      </c>
      <c r="K4" s="985" t="s">
        <v>645</v>
      </c>
      <c r="L4" s="985" t="s">
        <v>646</v>
      </c>
      <c r="M4" s="1087" t="s">
        <v>647</v>
      </c>
      <c r="N4" s="1237"/>
      <c r="O4" s="1231"/>
      <c r="P4" s="446"/>
      <c r="Q4" t="s">
        <v>743</v>
      </c>
      <c r="R4">
        <f t="shared" ref="R4:V4" si="0">+E5</f>
        <v>28.96</v>
      </c>
      <c r="S4">
        <f t="shared" si="0"/>
        <v>27.29</v>
      </c>
      <c r="T4">
        <f t="shared" si="0"/>
        <v>25.62</v>
      </c>
      <c r="U4">
        <f t="shared" si="0"/>
        <v>23.953772907955809</v>
      </c>
      <c r="V4">
        <f t="shared" si="0"/>
        <v>22.283772907955811</v>
      </c>
      <c r="W4">
        <f>+V4+M5</f>
        <v>20.613772907955813</v>
      </c>
    </row>
    <row r="5" spans="1:23" ht="26.1" customHeight="1">
      <c r="A5" s="1078"/>
      <c r="B5" s="1079" t="s">
        <v>731</v>
      </c>
      <c r="C5" s="1305">
        <v>24.000507857686991</v>
      </c>
      <c r="D5" s="1080">
        <v>22.283772907955811</v>
      </c>
      <c r="E5" s="1081">
        <f>+F5-J5</f>
        <v>28.96</v>
      </c>
      <c r="F5" s="1081">
        <f>+G5-K5</f>
        <v>27.29</v>
      </c>
      <c r="G5" s="1081">
        <v>25.62</v>
      </c>
      <c r="H5" s="1081">
        <f>+I5-M5</f>
        <v>23.953772907955809</v>
      </c>
      <c r="I5" s="1081">
        <f t="shared" ref="I5" si="1">+D5</f>
        <v>22.283772907955811</v>
      </c>
      <c r="J5" s="1082">
        <v>-1.67</v>
      </c>
      <c r="K5" s="1083">
        <v>-1.67</v>
      </c>
      <c r="L5" s="1084">
        <v>-1.67</v>
      </c>
      <c r="M5" s="1057">
        <v>-1.67</v>
      </c>
      <c r="N5" s="1072"/>
      <c r="O5" s="1094"/>
      <c r="P5" s="445"/>
      <c r="Q5" t="s">
        <v>744</v>
      </c>
      <c r="R5">
        <f>+E8</f>
        <v>28.963772907955814</v>
      </c>
      <c r="S5">
        <f>+F8</f>
        <v>27.293772907955812</v>
      </c>
      <c r="T5">
        <f>+G8</f>
        <v>25.623772907955811</v>
      </c>
      <c r="U5">
        <f>+H8</f>
        <v>23.953772907955809</v>
      </c>
      <c r="V5">
        <f>+I8</f>
        <v>22.283772907955811</v>
      </c>
      <c r="W5">
        <f>+V5+M8</f>
        <v>20.613772907955813</v>
      </c>
    </row>
    <row r="6" spans="1:23" ht="26.1" customHeight="1">
      <c r="A6" s="1037"/>
      <c r="B6" s="1047" t="s">
        <v>57</v>
      </c>
      <c r="C6" s="1306">
        <v>23.97402054238691</v>
      </c>
      <c r="D6" s="1068">
        <v>21.85074412438134</v>
      </c>
      <c r="E6" s="1069">
        <f t="shared" ref="E6:H21" si="2">+F6-J6</f>
        <v>27.216234208864339</v>
      </c>
      <c r="F6" s="1069">
        <f t="shared" si="2"/>
        <v>25.874861687743589</v>
      </c>
      <c r="G6" s="1069">
        <f t="shared" si="2"/>
        <v>24.533489166622839</v>
      </c>
      <c r="H6" s="1069">
        <f t="shared" si="2"/>
        <v>23.19211664550209</v>
      </c>
      <c r="I6" s="1070">
        <f>+D6</f>
        <v>21.85074412438134</v>
      </c>
      <c r="J6" s="1055">
        <v>-1.3413725211207499</v>
      </c>
      <c r="K6" s="1056">
        <v>-1.3413725211207499</v>
      </c>
      <c r="L6" s="1057">
        <v>-1.3413725211207499</v>
      </c>
      <c r="M6" s="1058">
        <v>-1.3413725211207499</v>
      </c>
      <c r="N6" s="1073">
        <v>24.622988341678109</v>
      </c>
      <c r="O6" s="1095">
        <f t="shared" ref="O6" si="3">IF(N6&lt;I6,5,IF(N6&lt;=H6,4+((H6-N6)/(H6-I6)),IF(N6&lt;=G6,3+((G6-N6)/(G6-H6)),IF(N6&lt;=F6,2+((F6-N6)/(F6-G6)),IF(N6&lt;=E6,1+((E6-N6)/(E6-F6)),"1")))))</f>
        <v>2.9332779122532711</v>
      </c>
      <c r="P6" s="445"/>
    </row>
    <row r="7" spans="1:23" ht="26.1" customHeight="1">
      <c r="A7" s="1037"/>
      <c r="B7" s="1048" t="s">
        <v>651</v>
      </c>
      <c r="C7" s="1304">
        <f>+C9</f>
        <v>24.046750484926367</v>
      </c>
      <c r="D7" s="1071">
        <v>23.110004824679955</v>
      </c>
      <c r="E7" s="1069">
        <f t="shared" si="2"/>
        <v>29.150004824679961</v>
      </c>
      <c r="F7" s="1069">
        <f t="shared" si="2"/>
        <v>27.640004824679959</v>
      </c>
      <c r="G7" s="1069">
        <f t="shared" si="2"/>
        <v>26.130004824679958</v>
      </c>
      <c r="H7" s="1069">
        <f t="shared" si="2"/>
        <v>24.620004824679956</v>
      </c>
      <c r="I7" s="1070">
        <f t="shared" ref="I7:I8" si="4">+D7</f>
        <v>23.110004824679955</v>
      </c>
      <c r="J7" s="1055">
        <v>-1.51</v>
      </c>
      <c r="K7" s="1056">
        <v>-1.51</v>
      </c>
      <c r="L7" s="1056">
        <v>-1.51</v>
      </c>
      <c r="M7" s="1058">
        <v>-1.51</v>
      </c>
      <c r="N7" s="1073">
        <f>+N9</f>
        <v>29.194573026050442</v>
      </c>
      <c r="O7" s="1095" t="str">
        <f>IF(N7&lt;I7,5,IF(N7&lt;=H7,4+((H7-N7)/(H7-I7)),IF(N7&lt;=G7,3+((G7-N7)/(G7-H7)),IF(N7&lt;=F7,2+((F7-N7)/(F7-G7)),IF(N7&lt;=E7,1+((E7-N7)/(E7-F7)),"1")))))</f>
        <v>1</v>
      </c>
      <c r="P7" s="445"/>
    </row>
    <row r="8" spans="1:23" ht="26.1" customHeight="1" thickBot="1">
      <c r="A8" s="1044"/>
      <c r="B8" s="1088" t="s">
        <v>649</v>
      </c>
      <c r="C8" s="1299">
        <v>24.000507857686991</v>
      </c>
      <c r="D8" s="1089">
        <v>22.283772907955811</v>
      </c>
      <c r="E8" s="1090">
        <f t="shared" si="2"/>
        <v>28.963772907955814</v>
      </c>
      <c r="F8" s="1090">
        <f t="shared" si="2"/>
        <v>27.293772907955812</v>
      </c>
      <c r="G8" s="1091">
        <f t="shared" si="2"/>
        <v>25.623772907955811</v>
      </c>
      <c r="H8" s="1090">
        <f t="shared" si="2"/>
        <v>23.953772907955809</v>
      </c>
      <c r="I8" s="1092">
        <f t="shared" si="4"/>
        <v>22.283772907955811</v>
      </c>
      <c r="J8" s="1309">
        <f>+J5</f>
        <v>-1.67</v>
      </c>
      <c r="K8" s="1310">
        <f t="shared" ref="K8:M8" si="5">+K5</f>
        <v>-1.67</v>
      </c>
      <c r="L8" s="1310">
        <f t="shared" si="5"/>
        <v>-1.67</v>
      </c>
      <c r="M8" s="1311">
        <f t="shared" si="5"/>
        <v>-1.67</v>
      </c>
      <c r="N8" s="1093">
        <v>26.211759126687756</v>
      </c>
      <c r="O8" s="1096">
        <f>IF(N8&lt;I8,5,IF(N8&lt;=H8,4+((H8-N8)/(H8-I8)),IF(N8&lt;=G8,3+((G8-N8)/(G8-H8)),IF(N8&lt;=F8,2+((F8-N8)/(F8-G8)),IF(N8&lt;=E8,1+((E8-N8)/(E8-F8)),"1")))))</f>
        <v>2.647912443873087</v>
      </c>
      <c r="P8" s="445"/>
    </row>
    <row r="9" spans="1:23" ht="26.1" customHeight="1">
      <c r="A9" s="1038">
        <v>1</v>
      </c>
      <c r="B9" s="1039" t="s">
        <v>651</v>
      </c>
      <c r="C9" s="1300">
        <v>24.046750484926367</v>
      </c>
      <c r="D9" s="1049">
        <v>23.110004824679955</v>
      </c>
      <c r="E9" s="1040">
        <f t="shared" si="2"/>
        <v>29.150004824679961</v>
      </c>
      <c r="F9" s="1040">
        <f t="shared" si="2"/>
        <v>27.640004824679959</v>
      </c>
      <c r="G9" s="1040">
        <f t="shared" si="2"/>
        <v>26.130004824679958</v>
      </c>
      <c r="H9" s="1040">
        <f t="shared" si="2"/>
        <v>24.620004824679956</v>
      </c>
      <c r="I9" s="1052">
        <f>+D9</f>
        <v>23.110004824679955</v>
      </c>
      <c r="J9" s="1059">
        <v>-1.51</v>
      </c>
      <c r="K9" s="1060">
        <v>-1.51</v>
      </c>
      <c r="L9" s="1060">
        <v>-1.51</v>
      </c>
      <c r="M9" s="1061">
        <v>-1.51</v>
      </c>
      <c r="N9" s="1074">
        <v>29.194573026050442</v>
      </c>
      <c r="O9" s="1312" t="str">
        <f t="shared" ref="O9:O35" si="6">IF(N9&lt;I9,5,IF(N9&lt;=H9,4+((H9-N9)/(H9-I9)),IF(N9&lt;=G9,3+((G9-N9)/(G9-H9)),IF(N9&lt;=F9,2+((F9-N9)/(F9-G9)),IF(N9&lt;=E9,1+((E9-N9)/(E9-F9)),"1")))))</f>
        <v>1</v>
      </c>
      <c r="P9" s="445"/>
    </row>
    <row r="10" spans="1:23" ht="26.1" customHeight="1">
      <c r="A10" s="1041">
        <v>2</v>
      </c>
      <c r="B10" s="1042" t="s">
        <v>611</v>
      </c>
      <c r="C10" s="1301">
        <v>15.995440729483281</v>
      </c>
      <c r="D10" s="1050">
        <v>15.499863149000987</v>
      </c>
      <c r="E10" s="1043">
        <f t="shared" si="2"/>
        <v>20.865353233483987</v>
      </c>
      <c r="F10" s="1043">
        <f t="shared" si="2"/>
        <v>19.523980712363237</v>
      </c>
      <c r="G10" s="1043">
        <f t="shared" si="2"/>
        <v>18.182608191242487</v>
      </c>
      <c r="H10" s="1043">
        <f t="shared" si="2"/>
        <v>16.841235670121737</v>
      </c>
      <c r="I10" s="1053">
        <f t="shared" ref="I10:I35" si="7">+D10</f>
        <v>15.499863149000987</v>
      </c>
      <c r="J10" s="1062">
        <v>-1.3413725211207499</v>
      </c>
      <c r="K10" s="1063">
        <v>-1.3413725211207499</v>
      </c>
      <c r="L10" s="1063">
        <v>-1.3413725211207499</v>
      </c>
      <c r="M10" s="1064">
        <v>-1.3413725211207499</v>
      </c>
      <c r="N10" s="1075">
        <v>15.664124111019085</v>
      </c>
      <c r="O10" s="1313">
        <f t="shared" si="6"/>
        <v>4.8775426218804201</v>
      </c>
      <c r="P10" s="445"/>
    </row>
    <row r="11" spans="1:23" ht="26.1" customHeight="1">
      <c r="A11" s="1041">
        <v>3</v>
      </c>
      <c r="B11" s="1042" t="s">
        <v>612</v>
      </c>
      <c r="C11" s="1301">
        <v>26.996592943350468</v>
      </c>
      <c r="D11" s="1050">
        <v>23.199993393902986</v>
      </c>
      <c r="E11" s="1043">
        <f t="shared" si="2"/>
        <v>28.565483478385985</v>
      </c>
      <c r="F11" s="1043">
        <f t="shared" si="2"/>
        <v>27.224110957265236</v>
      </c>
      <c r="G11" s="1043">
        <f t="shared" si="2"/>
        <v>25.882738436144486</v>
      </c>
      <c r="H11" s="1043">
        <f t="shared" si="2"/>
        <v>24.541365915023736</v>
      </c>
      <c r="I11" s="1053">
        <f t="shared" si="7"/>
        <v>23.199993393902986</v>
      </c>
      <c r="J11" s="1062">
        <v>-1.3413725211207499</v>
      </c>
      <c r="K11" s="1063">
        <v>-1.3413725211207499</v>
      </c>
      <c r="L11" s="1063">
        <v>-1.3413725211207499</v>
      </c>
      <c r="M11" s="1064">
        <v>-1.3413725211207499</v>
      </c>
      <c r="N11" s="1075">
        <v>25.739569688407453</v>
      </c>
      <c r="O11" s="1313">
        <f t="shared" si="6"/>
        <v>3.1067330256753816</v>
      </c>
      <c r="P11" s="445"/>
    </row>
    <row r="12" spans="1:23" ht="26.1" customHeight="1">
      <c r="A12" s="1041">
        <v>4</v>
      </c>
      <c r="B12" s="1042" t="s">
        <v>613</v>
      </c>
      <c r="C12" s="1301">
        <v>22.996498445796931</v>
      </c>
      <c r="D12" s="1050">
        <v>18.004991321505972</v>
      </c>
      <c r="E12" s="1043">
        <f t="shared" si="2"/>
        <v>23.370481405988972</v>
      </c>
      <c r="F12" s="1043">
        <f t="shared" si="2"/>
        <v>22.029108884868222</v>
      </c>
      <c r="G12" s="1043">
        <f t="shared" si="2"/>
        <v>20.687736363747472</v>
      </c>
      <c r="H12" s="1043">
        <f t="shared" si="2"/>
        <v>19.346363842626722</v>
      </c>
      <c r="I12" s="1053">
        <f t="shared" si="7"/>
        <v>18.004991321505972</v>
      </c>
      <c r="J12" s="1062">
        <v>-1.3413725211207499</v>
      </c>
      <c r="K12" s="1063">
        <v>-1.3413725211207499</v>
      </c>
      <c r="L12" s="1063">
        <v>-1.3413725211207499</v>
      </c>
      <c r="M12" s="1064">
        <v>-1.3413725211207499</v>
      </c>
      <c r="N12" s="1075">
        <v>17.203998478829305</v>
      </c>
      <c r="O12" s="1313">
        <f t="shared" si="6"/>
        <v>5</v>
      </c>
      <c r="P12" s="445"/>
    </row>
    <row r="13" spans="1:23" ht="26.1" customHeight="1">
      <c r="A13" s="1041">
        <v>5</v>
      </c>
      <c r="B13" s="1042" t="s">
        <v>614</v>
      </c>
      <c r="C13" s="1301">
        <v>17.996674979218621</v>
      </c>
      <c r="D13" s="1050">
        <v>17.900067621929249</v>
      </c>
      <c r="E13" s="1043">
        <f t="shared" si="2"/>
        <v>23.265557706412249</v>
      </c>
      <c r="F13" s="1043">
        <f t="shared" si="2"/>
        <v>21.924185185291499</v>
      </c>
      <c r="G13" s="1043">
        <f t="shared" si="2"/>
        <v>20.582812664170749</v>
      </c>
      <c r="H13" s="1043">
        <f t="shared" si="2"/>
        <v>19.241440143049999</v>
      </c>
      <c r="I13" s="1053">
        <f t="shared" si="7"/>
        <v>17.900067621929249</v>
      </c>
      <c r="J13" s="1062">
        <v>-1.3413725211207499</v>
      </c>
      <c r="K13" s="1063">
        <v>-1.3413725211207499</v>
      </c>
      <c r="L13" s="1063">
        <v>-1.3413725211207499</v>
      </c>
      <c r="M13" s="1064">
        <v>-1.3413725211207499</v>
      </c>
      <c r="N13" s="1075">
        <v>17.113931383132783</v>
      </c>
      <c r="O13" s="1313">
        <f t="shared" si="6"/>
        <v>5</v>
      </c>
      <c r="P13" s="445"/>
    </row>
    <row r="14" spans="1:23" ht="26.1" customHeight="1">
      <c r="A14" s="1041">
        <v>6</v>
      </c>
      <c r="B14" s="1042" t="s">
        <v>615</v>
      </c>
      <c r="C14" s="1301">
        <v>21.996897224739907</v>
      </c>
      <c r="D14" s="1050">
        <v>23.300080825833888</v>
      </c>
      <c r="E14" s="1043">
        <f t="shared" si="2"/>
        <v>28.665570910316887</v>
      </c>
      <c r="F14" s="1043">
        <f t="shared" si="2"/>
        <v>27.324198389196138</v>
      </c>
      <c r="G14" s="1043">
        <f t="shared" si="2"/>
        <v>25.982825868075388</v>
      </c>
      <c r="H14" s="1043">
        <f t="shared" si="2"/>
        <v>24.641453346954638</v>
      </c>
      <c r="I14" s="1053">
        <f t="shared" si="7"/>
        <v>23.300080825833888</v>
      </c>
      <c r="J14" s="1062">
        <v>-1.3413725211207499</v>
      </c>
      <c r="K14" s="1063">
        <v>-1.3413725211207499</v>
      </c>
      <c r="L14" s="1063">
        <v>-1.3413725211207499</v>
      </c>
      <c r="M14" s="1064">
        <v>-1.3413725211207499</v>
      </c>
      <c r="N14" s="1075">
        <v>33.218790910712428</v>
      </c>
      <c r="O14" s="1313" t="str">
        <f t="shared" si="6"/>
        <v>1</v>
      </c>
      <c r="P14" s="445"/>
    </row>
    <row r="15" spans="1:23" ht="26.1" customHeight="1">
      <c r="A15" s="1041">
        <v>7</v>
      </c>
      <c r="B15" s="1042" t="s">
        <v>616</v>
      </c>
      <c r="C15" s="1301">
        <v>26.996293247061459</v>
      </c>
      <c r="D15" s="1050">
        <v>22.996715401411134</v>
      </c>
      <c r="E15" s="1043">
        <f t="shared" si="2"/>
        <v>28.362205485894133</v>
      </c>
      <c r="F15" s="1043">
        <f t="shared" si="2"/>
        <v>27.020832964773383</v>
      </c>
      <c r="G15" s="1043">
        <f t="shared" si="2"/>
        <v>25.679460443652633</v>
      </c>
      <c r="H15" s="1043">
        <f t="shared" si="2"/>
        <v>24.338087922531884</v>
      </c>
      <c r="I15" s="1053">
        <f t="shared" si="7"/>
        <v>22.996715401411134</v>
      </c>
      <c r="J15" s="1062">
        <v>-1.3413725211207499</v>
      </c>
      <c r="K15" s="1063">
        <v>-1.3413725211207499</v>
      </c>
      <c r="L15" s="1063">
        <v>-1.3413725211207499</v>
      </c>
      <c r="M15" s="1064">
        <v>-1.3413725211207499</v>
      </c>
      <c r="N15" s="1075">
        <v>26.314014962049221</v>
      </c>
      <c r="O15" s="1313">
        <f t="shared" si="6"/>
        <v>2.526936396560143</v>
      </c>
      <c r="P15" s="445"/>
    </row>
    <row r="16" spans="1:23" ht="26.1" customHeight="1">
      <c r="A16" s="1041">
        <v>8</v>
      </c>
      <c r="B16" s="1042" t="s">
        <v>617</v>
      </c>
      <c r="C16" s="1301">
        <v>14.99628707178109</v>
      </c>
      <c r="D16" s="1050">
        <v>14.799920316740955</v>
      </c>
      <c r="E16" s="1043">
        <f t="shared" si="2"/>
        <v>20.165410401223955</v>
      </c>
      <c r="F16" s="1043">
        <f t="shared" si="2"/>
        <v>18.824037880103205</v>
      </c>
      <c r="G16" s="1043">
        <f t="shared" si="2"/>
        <v>17.482665358982455</v>
      </c>
      <c r="H16" s="1043">
        <f t="shared" si="2"/>
        <v>16.141292837861705</v>
      </c>
      <c r="I16" s="1053">
        <f t="shared" si="7"/>
        <v>14.799920316740955</v>
      </c>
      <c r="J16" s="1062">
        <v>-1.3413725211207499</v>
      </c>
      <c r="K16" s="1063">
        <v>-1.3413725211207499</v>
      </c>
      <c r="L16" s="1063">
        <v>-1.3413725211207499</v>
      </c>
      <c r="M16" s="1064">
        <v>-1.3413725211207499</v>
      </c>
      <c r="N16" s="1075">
        <v>14.112097035307178</v>
      </c>
      <c r="O16" s="1313">
        <f t="shared" si="6"/>
        <v>5</v>
      </c>
      <c r="P16" s="445"/>
    </row>
    <row r="17" spans="1:16" ht="26.1" customHeight="1">
      <c r="A17" s="1041">
        <v>9</v>
      </c>
      <c r="B17" s="1042" t="s">
        <v>618</v>
      </c>
      <c r="C17" s="1301">
        <v>24.996725378700322</v>
      </c>
      <c r="D17" s="1050">
        <v>20.400075711539039</v>
      </c>
      <c r="E17" s="1043">
        <f t="shared" si="2"/>
        <v>25.765565796022038</v>
      </c>
      <c r="F17" s="1043">
        <f t="shared" si="2"/>
        <v>24.424193274901288</v>
      </c>
      <c r="G17" s="1043">
        <f t="shared" si="2"/>
        <v>23.082820753780538</v>
      </c>
      <c r="H17" s="1043">
        <f t="shared" si="2"/>
        <v>21.741448232659788</v>
      </c>
      <c r="I17" s="1053">
        <f t="shared" si="7"/>
        <v>20.400075711539039</v>
      </c>
      <c r="J17" s="1062">
        <v>-1.3413725211207499</v>
      </c>
      <c r="K17" s="1063">
        <v>-1.3413725211207499</v>
      </c>
      <c r="L17" s="1063">
        <v>-1.3413725211207499</v>
      </c>
      <c r="M17" s="1064">
        <v>-1.3413725211207499</v>
      </c>
      <c r="N17" s="1075">
        <v>22.61848464028893</v>
      </c>
      <c r="O17" s="1313">
        <f t="shared" si="6"/>
        <v>3.3461649215116203</v>
      </c>
      <c r="P17" s="445"/>
    </row>
    <row r="18" spans="1:16" ht="26.1" customHeight="1">
      <c r="A18" s="1041">
        <v>10</v>
      </c>
      <c r="B18" s="1042" t="s">
        <v>619</v>
      </c>
      <c r="C18" s="1301">
        <v>25.197066911090744</v>
      </c>
      <c r="D18" s="1050">
        <v>22.500397140587769</v>
      </c>
      <c r="E18" s="1043">
        <f t="shared" si="2"/>
        <v>27.865887225070768</v>
      </c>
      <c r="F18" s="1043">
        <f t="shared" si="2"/>
        <v>26.524514703950018</v>
      </c>
      <c r="G18" s="1043">
        <f t="shared" si="2"/>
        <v>25.183142182829268</v>
      </c>
      <c r="H18" s="1043">
        <f t="shared" si="2"/>
        <v>23.841769661708518</v>
      </c>
      <c r="I18" s="1053">
        <f t="shared" si="7"/>
        <v>22.500397140587769</v>
      </c>
      <c r="J18" s="1062">
        <v>-1.3413725211207499</v>
      </c>
      <c r="K18" s="1063">
        <v>-1.3413725211207499</v>
      </c>
      <c r="L18" s="1063">
        <v>-1.3413725211207499</v>
      </c>
      <c r="M18" s="1064">
        <v>-1.3413725211207499</v>
      </c>
      <c r="N18" s="1075">
        <v>23.246981279883304</v>
      </c>
      <c r="O18" s="1313">
        <f t="shared" si="6"/>
        <v>4.4434177474638101</v>
      </c>
      <c r="P18" s="445"/>
    </row>
    <row r="19" spans="1:16" ht="26.1" customHeight="1">
      <c r="A19" s="1041">
        <v>11</v>
      </c>
      <c r="B19" s="1042" t="s">
        <v>620</v>
      </c>
      <c r="C19" s="1301">
        <v>23.996798561646035</v>
      </c>
      <c r="D19" s="1050">
        <v>21.29998337037205</v>
      </c>
      <c r="E19" s="1043">
        <f t="shared" si="2"/>
        <v>26.66547345485505</v>
      </c>
      <c r="F19" s="1043">
        <f t="shared" si="2"/>
        <v>25.3241009337343</v>
      </c>
      <c r="G19" s="1043">
        <f t="shared" si="2"/>
        <v>23.98272841261355</v>
      </c>
      <c r="H19" s="1043">
        <f t="shared" si="2"/>
        <v>22.6413558914928</v>
      </c>
      <c r="I19" s="1053">
        <f t="shared" si="7"/>
        <v>21.29998337037205</v>
      </c>
      <c r="J19" s="1062">
        <v>-1.3413725211207499</v>
      </c>
      <c r="K19" s="1063">
        <v>-1.3413725211207499</v>
      </c>
      <c r="L19" s="1063">
        <v>-1.3413725211207499</v>
      </c>
      <c r="M19" s="1064">
        <v>-1.3413725211207499</v>
      </c>
      <c r="N19" s="1075">
        <v>23.56175657926396</v>
      </c>
      <c r="O19" s="1313">
        <f t="shared" si="6"/>
        <v>3.3138366313019874</v>
      </c>
      <c r="P19" s="445"/>
    </row>
    <row r="20" spans="1:16" ht="26.1" customHeight="1">
      <c r="A20" s="1041">
        <v>12</v>
      </c>
      <c r="B20" s="1042" t="s">
        <v>621</v>
      </c>
      <c r="C20" s="1301">
        <v>17.998921251348435</v>
      </c>
      <c r="D20" s="1050">
        <v>15.300194102475469</v>
      </c>
      <c r="E20" s="1043">
        <f t="shared" si="2"/>
        <v>20.665684186958469</v>
      </c>
      <c r="F20" s="1043">
        <f t="shared" si="2"/>
        <v>19.324311665837719</v>
      </c>
      <c r="G20" s="1043">
        <f t="shared" si="2"/>
        <v>17.982939144716969</v>
      </c>
      <c r="H20" s="1043">
        <f t="shared" si="2"/>
        <v>16.641566623596219</v>
      </c>
      <c r="I20" s="1053">
        <f t="shared" si="7"/>
        <v>15.300194102475469</v>
      </c>
      <c r="J20" s="1062">
        <v>-1.3413725211207499</v>
      </c>
      <c r="K20" s="1063">
        <v>-1.3413725211207499</v>
      </c>
      <c r="L20" s="1063">
        <v>-1.3413725211207499</v>
      </c>
      <c r="M20" s="1064">
        <v>-1.3413725211207499</v>
      </c>
      <c r="N20" s="1075">
        <v>15.275130678943583</v>
      </c>
      <c r="O20" s="1313">
        <f t="shared" si="6"/>
        <v>5</v>
      </c>
      <c r="P20" s="445"/>
    </row>
    <row r="21" spans="1:16" ht="26.1" customHeight="1">
      <c r="A21" s="1041">
        <v>13</v>
      </c>
      <c r="B21" s="1042" t="s">
        <v>622</v>
      </c>
      <c r="C21" s="1301">
        <v>25.497013164903738</v>
      </c>
      <c r="D21" s="1050">
        <v>24.000136700060541</v>
      </c>
      <c r="E21" s="1043">
        <f t="shared" si="2"/>
        <v>29.36562678454354</v>
      </c>
      <c r="F21" s="1043">
        <f t="shared" si="2"/>
        <v>28.02425426342279</v>
      </c>
      <c r="G21" s="1043">
        <f t="shared" si="2"/>
        <v>26.68288174230204</v>
      </c>
      <c r="H21" s="1043">
        <f t="shared" si="2"/>
        <v>25.34150922118129</v>
      </c>
      <c r="I21" s="1053">
        <f t="shared" si="7"/>
        <v>24.000136700060541</v>
      </c>
      <c r="J21" s="1062">
        <v>-1.3413725211207499</v>
      </c>
      <c r="K21" s="1063">
        <v>-1.3413725211207499</v>
      </c>
      <c r="L21" s="1063">
        <v>-1.3413725211207499</v>
      </c>
      <c r="M21" s="1064">
        <v>-1.3413725211207499</v>
      </c>
      <c r="N21" s="1075">
        <v>32.168791524382669</v>
      </c>
      <c r="O21" s="1313" t="str">
        <f t="shared" si="6"/>
        <v>1</v>
      </c>
      <c r="P21" s="445"/>
    </row>
    <row r="22" spans="1:16" ht="26.1" customHeight="1">
      <c r="A22" s="1041">
        <v>14</v>
      </c>
      <c r="B22" s="1042" t="s">
        <v>623</v>
      </c>
      <c r="C22" s="1301">
        <v>27.496880188941947</v>
      </c>
      <c r="D22" s="1050">
        <v>32.59998652989087</v>
      </c>
      <c r="E22" s="1043">
        <f t="shared" ref="E22:H35" si="8">+F22-J22</f>
        <v>37.965476614373856</v>
      </c>
      <c r="F22" s="1043">
        <f t="shared" si="8"/>
        <v>36.624104093253109</v>
      </c>
      <c r="G22" s="1043">
        <f t="shared" si="8"/>
        <v>35.282731572132363</v>
      </c>
      <c r="H22" s="1043">
        <f t="shared" si="8"/>
        <v>33.941359051011617</v>
      </c>
      <c r="I22" s="1053">
        <f t="shared" si="7"/>
        <v>32.59998652989087</v>
      </c>
      <c r="J22" s="1062">
        <v>-1.3413725211207499</v>
      </c>
      <c r="K22" s="1063">
        <v>-1.3413725211207499</v>
      </c>
      <c r="L22" s="1063">
        <v>-1.3413725211207499</v>
      </c>
      <c r="M22" s="1064">
        <v>-1.3413725211207499</v>
      </c>
      <c r="N22" s="1075">
        <v>36.855304931123243</v>
      </c>
      <c r="O22" s="1313">
        <f t="shared" si="6"/>
        <v>1.8276386058088023</v>
      </c>
      <c r="P22" s="445"/>
    </row>
    <row r="23" spans="1:16" ht="26.1" customHeight="1">
      <c r="A23" s="1041">
        <v>15</v>
      </c>
      <c r="B23" s="1042" t="s">
        <v>624</v>
      </c>
      <c r="C23" s="1301">
        <v>24.995448295779159</v>
      </c>
      <c r="D23" s="1050">
        <v>19.200119890795122</v>
      </c>
      <c r="E23" s="1043">
        <f t="shared" si="8"/>
        <v>24.565609975278122</v>
      </c>
      <c r="F23" s="1043">
        <f t="shared" si="8"/>
        <v>23.224237454157372</v>
      </c>
      <c r="G23" s="1043">
        <f t="shared" si="8"/>
        <v>21.882864933036622</v>
      </c>
      <c r="H23" s="1043">
        <f t="shared" si="8"/>
        <v>20.541492411915872</v>
      </c>
      <c r="I23" s="1053">
        <f t="shared" si="7"/>
        <v>19.200119890795122</v>
      </c>
      <c r="J23" s="1062">
        <v>-1.3413725211207499</v>
      </c>
      <c r="K23" s="1063">
        <v>-1.3413725211207499</v>
      </c>
      <c r="L23" s="1063">
        <v>-1.3413725211207499</v>
      </c>
      <c r="M23" s="1064">
        <v>-1.3413725211207499</v>
      </c>
      <c r="N23" s="1075">
        <v>21.522033489294955</v>
      </c>
      <c r="O23" s="1313">
        <f t="shared" si="6"/>
        <v>3.2690016666214268</v>
      </c>
      <c r="P23" s="445"/>
    </row>
    <row r="24" spans="1:16" ht="26.1" customHeight="1">
      <c r="A24" s="1041">
        <v>16</v>
      </c>
      <c r="B24" s="1042" t="s">
        <v>625</v>
      </c>
      <c r="C24" s="1301">
        <v>19.998086510965354</v>
      </c>
      <c r="D24" s="1050">
        <v>17.999622649420346</v>
      </c>
      <c r="E24" s="1043">
        <f t="shared" si="8"/>
        <v>23.365112733903345</v>
      </c>
      <c r="F24" s="1043">
        <f t="shared" si="8"/>
        <v>22.023740212782595</v>
      </c>
      <c r="G24" s="1043">
        <f t="shared" si="8"/>
        <v>20.682367691661845</v>
      </c>
      <c r="H24" s="1043">
        <f t="shared" si="8"/>
        <v>19.340995170541095</v>
      </c>
      <c r="I24" s="1053">
        <f t="shared" si="7"/>
        <v>17.999622649420346</v>
      </c>
      <c r="J24" s="1062">
        <v>-1.3413725211207499</v>
      </c>
      <c r="K24" s="1063">
        <v>-1.3413725211207499</v>
      </c>
      <c r="L24" s="1063">
        <v>-1.3413725211207499</v>
      </c>
      <c r="M24" s="1064">
        <v>-1.3413725211207499</v>
      </c>
      <c r="N24" s="1075">
        <v>19.020663647143429</v>
      </c>
      <c r="O24" s="1313">
        <f t="shared" si="6"/>
        <v>4.2388087711309463</v>
      </c>
      <c r="P24" s="445"/>
    </row>
    <row r="25" spans="1:16" ht="26.1" customHeight="1">
      <c r="A25" s="1041">
        <v>17</v>
      </c>
      <c r="B25" s="1042" t="s">
        <v>626</v>
      </c>
      <c r="C25" s="1301">
        <v>26.996886372148403</v>
      </c>
      <c r="D25" s="1050">
        <v>28.60000321752047</v>
      </c>
      <c r="E25" s="1043">
        <f t="shared" si="8"/>
        <v>33.965493302003466</v>
      </c>
      <c r="F25" s="1043">
        <f t="shared" si="8"/>
        <v>32.62412078088272</v>
      </c>
      <c r="G25" s="1043">
        <f t="shared" si="8"/>
        <v>31.28274825976197</v>
      </c>
      <c r="H25" s="1043">
        <f t="shared" si="8"/>
        <v>29.94137573864122</v>
      </c>
      <c r="I25" s="1053">
        <f t="shared" si="7"/>
        <v>28.60000321752047</v>
      </c>
      <c r="J25" s="1062">
        <v>-1.3413725211207499</v>
      </c>
      <c r="K25" s="1063">
        <v>-1.3413725211207499</v>
      </c>
      <c r="L25" s="1063">
        <v>-1.3413725211207499</v>
      </c>
      <c r="M25" s="1064">
        <v>-1.3413725211207499</v>
      </c>
      <c r="N25" s="1075">
        <v>29.422565113349098</v>
      </c>
      <c r="O25" s="1313">
        <f t="shared" si="6"/>
        <v>4.3867759456251889</v>
      </c>
      <c r="P25" s="445"/>
    </row>
    <row r="26" spans="1:16" ht="26.1" customHeight="1">
      <c r="A26" s="1041">
        <v>18</v>
      </c>
      <c r="B26" s="1042" t="s">
        <v>627</v>
      </c>
      <c r="C26" s="1301">
        <v>26.999559583071974</v>
      </c>
      <c r="D26" s="1050">
        <v>23.499872994783015</v>
      </c>
      <c r="E26" s="1043">
        <f t="shared" si="8"/>
        <v>28.865363079266015</v>
      </c>
      <c r="F26" s="1043">
        <f t="shared" si="8"/>
        <v>27.523990558145265</v>
      </c>
      <c r="G26" s="1043">
        <f t="shared" si="8"/>
        <v>26.182618037024515</v>
      </c>
      <c r="H26" s="1043">
        <f t="shared" si="8"/>
        <v>24.841245515903765</v>
      </c>
      <c r="I26" s="1053">
        <f t="shared" si="7"/>
        <v>23.499872994783015</v>
      </c>
      <c r="J26" s="1062">
        <v>-1.3413725211207499</v>
      </c>
      <c r="K26" s="1063">
        <v>-1.3413725211207499</v>
      </c>
      <c r="L26" s="1063">
        <v>-1.3413725211207499</v>
      </c>
      <c r="M26" s="1064">
        <v>-1.3413725211207499</v>
      </c>
      <c r="N26" s="1075">
        <v>27.484951556192733</v>
      </c>
      <c r="O26" s="1313">
        <f t="shared" si="6"/>
        <v>2.0291037734393971</v>
      </c>
      <c r="P26" s="445"/>
    </row>
    <row r="27" spans="1:16" ht="26.1" customHeight="1">
      <c r="A27" s="1041">
        <v>19</v>
      </c>
      <c r="B27" s="1042" t="s">
        <v>628</v>
      </c>
      <c r="C27" s="1301">
        <v>25.996849640101289</v>
      </c>
      <c r="D27" s="1050">
        <v>24.099980904595409</v>
      </c>
      <c r="E27" s="1043">
        <f t="shared" si="8"/>
        <v>29.465470989078408</v>
      </c>
      <c r="F27" s="1043">
        <f t="shared" si="8"/>
        <v>28.124098467957658</v>
      </c>
      <c r="G27" s="1043">
        <f t="shared" si="8"/>
        <v>26.782725946836909</v>
      </c>
      <c r="H27" s="1043">
        <f t="shared" si="8"/>
        <v>25.441353425716159</v>
      </c>
      <c r="I27" s="1053">
        <f t="shared" si="7"/>
        <v>24.099980904595409</v>
      </c>
      <c r="J27" s="1062">
        <v>-1.3413725211207499</v>
      </c>
      <c r="K27" s="1063">
        <v>-1.3413725211207499</v>
      </c>
      <c r="L27" s="1063">
        <v>-1.3413725211207499</v>
      </c>
      <c r="M27" s="1064">
        <v>-1.3413725211207499</v>
      </c>
      <c r="N27" s="1075">
        <v>25.941725565507578</v>
      </c>
      <c r="O27" s="1313">
        <f t="shared" si="6"/>
        <v>3.6269700385890218</v>
      </c>
      <c r="P27" s="445"/>
    </row>
    <row r="28" spans="1:16" ht="26.1" customHeight="1">
      <c r="A28" s="1041">
        <v>20</v>
      </c>
      <c r="B28" s="1042" t="s">
        <v>629</v>
      </c>
      <c r="C28" s="1301">
        <v>22.995882132734373</v>
      </c>
      <c r="D28" s="1050">
        <v>20</v>
      </c>
      <c r="E28" s="1043">
        <f t="shared" si="8"/>
        <v>25.365490084483</v>
      </c>
      <c r="F28" s="1043">
        <f t="shared" si="8"/>
        <v>24.02411756336225</v>
      </c>
      <c r="G28" s="1043">
        <f t="shared" si="8"/>
        <v>22.6827450422415</v>
      </c>
      <c r="H28" s="1043">
        <f t="shared" si="8"/>
        <v>21.34137252112075</v>
      </c>
      <c r="I28" s="1053">
        <f t="shared" si="7"/>
        <v>20</v>
      </c>
      <c r="J28" s="1062">
        <v>-1.3413725211207499</v>
      </c>
      <c r="K28" s="1063">
        <v>-1.3413725211207499</v>
      </c>
      <c r="L28" s="1063">
        <v>-1.3413725211207499</v>
      </c>
      <c r="M28" s="1064">
        <v>-1.3413725211207499</v>
      </c>
      <c r="N28" s="1075">
        <v>23.199708346036342</v>
      </c>
      <c r="O28" s="1313">
        <f t="shared" si="6"/>
        <v>2.614601241895945</v>
      </c>
      <c r="P28" s="445"/>
    </row>
    <row r="29" spans="1:16" ht="26.1" customHeight="1">
      <c r="A29" s="1041">
        <v>21</v>
      </c>
      <c r="B29" s="1042" t="s">
        <v>630</v>
      </c>
      <c r="C29" s="1301">
        <v>22.996433898407748</v>
      </c>
      <c r="D29" s="1050">
        <v>21.300005074583474</v>
      </c>
      <c r="E29" s="1043">
        <f t="shared" si="8"/>
        <v>26.665495159066474</v>
      </c>
      <c r="F29" s="1043">
        <f t="shared" si="8"/>
        <v>25.324122637945724</v>
      </c>
      <c r="G29" s="1043">
        <f t="shared" si="8"/>
        <v>23.982750116824974</v>
      </c>
      <c r="H29" s="1043">
        <f t="shared" si="8"/>
        <v>22.641377595704224</v>
      </c>
      <c r="I29" s="1053">
        <f t="shared" si="7"/>
        <v>21.300005074583474</v>
      </c>
      <c r="J29" s="1062">
        <v>-1.3413725211207499</v>
      </c>
      <c r="K29" s="1063">
        <v>-1.3413725211207499</v>
      </c>
      <c r="L29" s="1063">
        <v>-1.3413725211207499</v>
      </c>
      <c r="M29" s="1064">
        <v>-1.3413725211207499</v>
      </c>
      <c r="N29" s="1075">
        <v>27.123308013762966</v>
      </c>
      <c r="O29" s="1313" t="str">
        <f t="shared" si="6"/>
        <v>1</v>
      </c>
      <c r="P29" s="445"/>
    </row>
    <row r="30" spans="1:16" ht="26.1" customHeight="1">
      <c r="A30" s="1041">
        <v>22</v>
      </c>
      <c r="B30" s="1042" t="s">
        <v>631</v>
      </c>
      <c r="C30" s="1301">
        <v>22.996396241988517</v>
      </c>
      <c r="D30" s="1050">
        <v>18.600012926935115</v>
      </c>
      <c r="E30" s="1043">
        <f t="shared" si="8"/>
        <v>23.965503011418114</v>
      </c>
      <c r="F30" s="1043">
        <f t="shared" si="8"/>
        <v>22.624130490297365</v>
      </c>
      <c r="G30" s="1043">
        <f t="shared" si="8"/>
        <v>21.282757969176615</v>
      </c>
      <c r="H30" s="1043">
        <f t="shared" si="8"/>
        <v>19.941385448055865</v>
      </c>
      <c r="I30" s="1053">
        <f t="shared" si="7"/>
        <v>18.600012926935115</v>
      </c>
      <c r="J30" s="1062">
        <v>-1.3413725211207499</v>
      </c>
      <c r="K30" s="1063">
        <v>-1.3413725211207499</v>
      </c>
      <c r="L30" s="1063">
        <v>-1.3413725211207499</v>
      </c>
      <c r="M30" s="1064">
        <v>-1.3413725211207499</v>
      </c>
      <c r="N30" s="1075">
        <v>19.900338658879225</v>
      </c>
      <c r="O30" s="1313">
        <f t="shared" si="6"/>
        <v>4.0306005889716188</v>
      </c>
      <c r="P30" s="445"/>
    </row>
    <row r="31" spans="1:16" ht="26.1" customHeight="1">
      <c r="A31" s="1041">
        <v>23</v>
      </c>
      <c r="B31" s="1042" t="s">
        <v>632</v>
      </c>
      <c r="C31" s="1301">
        <v>16.995949066073081</v>
      </c>
      <c r="D31" s="1050">
        <v>14.600178441978477</v>
      </c>
      <c r="E31" s="1043">
        <f t="shared" si="8"/>
        <v>19.965668526461478</v>
      </c>
      <c r="F31" s="1043">
        <f t="shared" si="8"/>
        <v>18.624296005340728</v>
      </c>
      <c r="G31" s="1043">
        <f t="shared" si="8"/>
        <v>17.282923484219978</v>
      </c>
      <c r="H31" s="1043">
        <f t="shared" si="8"/>
        <v>15.941550963099226</v>
      </c>
      <c r="I31" s="1053">
        <f t="shared" si="7"/>
        <v>14.600178441978477</v>
      </c>
      <c r="J31" s="1062">
        <v>-1.3413725211207499</v>
      </c>
      <c r="K31" s="1063">
        <v>-1.3413725211207499</v>
      </c>
      <c r="L31" s="1063">
        <v>-1.3413725211207499</v>
      </c>
      <c r="M31" s="1064">
        <v>-1.3413725211207499</v>
      </c>
      <c r="N31" s="1075">
        <v>15.196410324866813</v>
      </c>
      <c r="O31" s="1313">
        <f t="shared" si="6"/>
        <v>4.5555061151914984</v>
      </c>
      <c r="P31" s="445"/>
    </row>
    <row r="32" spans="1:16" ht="26.1" customHeight="1">
      <c r="A32" s="1041">
        <v>24</v>
      </c>
      <c r="B32" s="1042" t="s">
        <v>633</v>
      </c>
      <c r="C32" s="1301">
        <v>19.996490458433865</v>
      </c>
      <c r="D32" s="1050">
        <v>20.000344907866484</v>
      </c>
      <c r="E32" s="1043">
        <f t="shared" si="8"/>
        <v>25.365834992349484</v>
      </c>
      <c r="F32" s="1043">
        <f t="shared" si="8"/>
        <v>24.024462471228734</v>
      </c>
      <c r="G32" s="1043">
        <f t="shared" si="8"/>
        <v>22.683089950107984</v>
      </c>
      <c r="H32" s="1043">
        <f t="shared" si="8"/>
        <v>21.341717428987234</v>
      </c>
      <c r="I32" s="1053">
        <f t="shared" si="7"/>
        <v>20.000344907866484</v>
      </c>
      <c r="J32" s="1062">
        <v>-1.3413725211207499</v>
      </c>
      <c r="K32" s="1063">
        <v>-1.3413725211207499</v>
      </c>
      <c r="L32" s="1063">
        <v>-1.3413725211207499</v>
      </c>
      <c r="M32" s="1064">
        <v>-1.3413725211207499</v>
      </c>
      <c r="N32" s="1075">
        <v>25.48906611493581</v>
      </c>
      <c r="O32" s="1313" t="str">
        <f t="shared" si="6"/>
        <v>1</v>
      </c>
      <c r="P32" s="445"/>
    </row>
    <row r="33" spans="1:16" ht="26.1" customHeight="1">
      <c r="A33" s="1041">
        <v>25</v>
      </c>
      <c r="B33" s="1042" t="s">
        <v>634</v>
      </c>
      <c r="C33" s="1301">
        <v>24.99665489528552</v>
      </c>
      <c r="D33" s="1050">
        <v>20.999956333784549</v>
      </c>
      <c r="E33" s="1043">
        <f t="shared" si="8"/>
        <v>26.365446418267549</v>
      </c>
      <c r="F33" s="1043">
        <f t="shared" si="8"/>
        <v>25.024073897146799</v>
      </c>
      <c r="G33" s="1043">
        <f t="shared" si="8"/>
        <v>23.682701376026049</v>
      </c>
      <c r="H33" s="1043">
        <f t="shared" si="8"/>
        <v>22.341328854905299</v>
      </c>
      <c r="I33" s="1053">
        <f t="shared" si="7"/>
        <v>20.999956333784549</v>
      </c>
      <c r="J33" s="1062">
        <v>-1.3413725211207499</v>
      </c>
      <c r="K33" s="1063">
        <v>-1.3413725211207499</v>
      </c>
      <c r="L33" s="1063">
        <v>-1.3413725211207499</v>
      </c>
      <c r="M33" s="1064">
        <v>-1.3413725211207499</v>
      </c>
      <c r="N33" s="1075">
        <v>23.183223294638466</v>
      </c>
      <c r="O33" s="1313">
        <f t="shared" si="6"/>
        <v>3.3723634363482087</v>
      </c>
      <c r="P33" s="445"/>
    </row>
    <row r="34" spans="1:16" ht="26.1" customHeight="1">
      <c r="A34" s="1041">
        <v>26</v>
      </c>
      <c r="B34" s="1042" t="s">
        <v>635</v>
      </c>
      <c r="C34" s="1301">
        <v>19.995766205405889</v>
      </c>
      <c r="D34" s="1050">
        <v>18.000363298321346</v>
      </c>
      <c r="E34" s="1043">
        <f t="shared" si="8"/>
        <v>23.365853382804346</v>
      </c>
      <c r="F34" s="1043">
        <f t="shared" si="8"/>
        <v>22.024480861683596</v>
      </c>
      <c r="G34" s="1043">
        <f t="shared" si="8"/>
        <v>20.683108340562846</v>
      </c>
      <c r="H34" s="1043">
        <f t="shared" si="8"/>
        <v>19.341735819442096</v>
      </c>
      <c r="I34" s="1053">
        <f t="shared" si="7"/>
        <v>18.000363298321346</v>
      </c>
      <c r="J34" s="1062">
        <v>-1.3413725211207499</v>
      </c>
      <c r="K34" s="1063">
        <v>-1.3413725211207499</v>
      </c>
      <c r="L34" s="1063">
        <v>-1.3413725211207499</v>
      </c>
      <c r="M34" s="1064">
        <v>-1.3413725211207499</v>
      </c>
      <c r="N34" s="1075">
        <v>21.301806204075724</v>
      </c>
      <c r="O34" s="1313">
        <f t="shared" si="6"/>
        <v>2.5387576129888654</v>
      </c>
      <c r="P34" s="445"/>
    </row>
    <row r="35" spans="1:16" ht="26.1" customHeight="1" thickBot="1">
      <c r="A35" s="1044">
        <v>27</v>
      </c>
      <c r="B35" s="1045" t="s">
        <v>636</v>
      </c>
      <c r="C35" s="1302">
        <v>19.997137700460353</v>
      </c>
      <c r="D35" s="1051">
        <v>19.299825948883935</v>
      </c>
      <c r="E35" s="1046">
        <f t="shared" si="8"/>
        <v>24.665316033366935</v>
      </c>
      <c r="F35" s="1046">
        <f t="shared" si="8"/>
        <v>23.323943512246185</v>
      </c>
      <c r="G35" s="1046">
        <f t="shared" si="8"/>
        <v>21.982570991125435</v>
      </c>
      <c r="H35" s="1046">
        <f t="shared" si="8"/>
        <v>20.641198470004685</v>
      </c>
      <c r="I35" s="1054">
        <f t="shared" si="7"/>
        <v>19.299825948883935</v>
      </c>
      <c r="J35" s="1065">
        <v>-1.3413725211207499</v>
      </c>
      <c r="K35" s="1066">
        <v>-1.3413725211207499</v>
      </c>
      <c r="L35" s="1066">
        <v>-1.3413725211207499</v>
      </c>
      <c r="M35" s="1067">
        <v>-1.3413725211207499</v>
      </c>
      <c r="N35" s="1077">
        <v>19.471105203642352</v>
      </c>
      <c r="O35" s="1314">
        <f t="shared" si="6"/>
        <v>4.8723104491395803</v>
      </c>
      <c r="P35" s="445"/>
    </row>
  </sheetData>
  <mergeCells count="9">
    <mergeCell ref="O3:O4"/>
    <mergeCell ref="D3:D4"/>
    <mergeCell ref="A1:O1"/>
    <mergeCell ref="A2:O2"/>
    <mergeCell ref="A3:A4"/>
    <mergeCell ref="B3:B4"/>
    <mergeCell ref="E3:I3"/>
    <mergeCell ref="N3:N4"/>
    <mergeCell ref="C3:C4"/>
  </mergeCells>
  <conditionalFormatting sqref="O8:O11 O35">
    <cfRule type="dataBar" priority="4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{2C14B369-B07C-4D53-8321-96525E19CAE0}</x14:id>
        </ext>
      </extLst>
    </cfRule>
  </conditionalFormatting>
  <conditionalFormatting sqref="O12:O34">
    <cfRule type="dataBar" priority="2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{D4F5626F-072F-408D-9882-E753F13D7AA8}</x14:id>
        </ext>
      </extLst>
    </cfRule>
  </conditionalFormatting>
  <conditionalFormatting sqref="O5:O7">
    <cfRule type="dataBar" priority="1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{E870E915-8805-4E03-BB0D-47F5BA669195}</x14:id>
        </ext>
      </extLst>
    </cfRule>
  </conditionalFormatting>
  <pageMargins left="0.82" right="0.44" top="0.45" bottom="0.27559055118110237" header="0.43" footer="0.31496062992125984"/>
  <pageSetup paperSize="9" scale="57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14B369-B07C-4D53-8321-96525E19CAE0}">
            <x14:dataBar minLength="0" maxLength="100" negativeBarColorSameAsPositive="1" axisPosition="none">
              <x14:cfvo type="min"/>
              <x14:cfvo type="max"/>
            </x14:dataBar>
          </x14:cfRule>
          <xm:sqref>O8:O11 O35</xm:sqref>
        </x14:conditionalFormatting>
        <x14:conditionalFormatting xmlns:xm="http://schemas.microsoft.com/office/excel/2006/main">
          <x14:cfRule type="dataBar" id="{D4F5626F-072F-408D-9882-E753F13D7AA8}">
            <x14:dataBar minLength="0" maxLength="100" negativeBarColorSameAsPositive="1" axisPosition="none">
              <x14:cfvo type="min"/>
              <x14:cfvo type="max"/>
            </x14:dataBar>
          </x14:cfRule>
          <xm:sqref>O12:O34</xm:sqref>
        </x14:conditionalFormatting>
        <x14:conditionalFormatting xmlns:xm="http://schemas.microsoft.com/office/excel/2006/main">
          <x14:cfRule type="dataBar" id="{E870E915-8805-4E03-BB0D-47F5BA669195}">
            <x14:dataBar minLength="0" maxLength="100" negativeBarColorSameAsPositive="1" axisPosition="none">
              <x14:cfvo type="min"/>
              <x14:cfvo type="max"/>
            </x14:dataBar>
          </x14:cfRule>
          <xm:sqref>O5:O7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S34"/>
  <sheetViews>
    <sheetView workbookViewId="0">
      <selection activeCell="I21" sqref="I21"/>
    </sheetView>
  </sheetViews>
  <sheetFormatPr defaultColWidth="10.5703125" defaultRowHeight="24.95" customHeight="1"/>
  <cols>
    <col min="1" max="1" width="7.5703125" bestFit="1" customWidth="1"/>
    <col min="2" max="2" width="15.85546875" bestFit="1" customWidth="1"/>
    <col min="3" max="3" width="15.85546875" style="938" customWidth="1"/>
    <col min="4" max="4" width="15.5703125" bestFit="1" customWidth="1"/>
    <col min="5" max="9" width="13.42578125" customWidth="1"/>
    <col min="10" max="11" width="8.7109375" bestFit="1" customWidth="1"/>
    <col min="12" max="13" width="8.5703125" bestFit="1" customWidth="1"/>
    <col min="14" max="14" width="16.28515625" customWidth="1"/>
    <col min="15" max="15" width="10" customWidth="1"/>
    <col min="16" max="16" width="17" customWidth="1"/>
    <col min="17" max="17" width="15.7109375" customWidth="1"/>
    <col min="18" max="18" width="18.140625" hidden="1" customWidth="1"/>
    <col min="19" max="19" width="0" hidden="1" customWidth="1"/>
  </cols>
  <sheetData>
    <row r="1" spans="1:19" ht="28.5">
      <c r="A1" s="1217" t="s">
        <v>727</v>
      </c>
      <c r="B1" s="1238"/>
      <c r="C1" s="1193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  <c r="O1" s="1238"/>
      <c r="P1" s="1238"/>
      <c r="Q1" s="1218"/>
    </row>
    <row r="2" spans="1:19" ht="29.25" thickBot="1">
      <c r="A2" s="1239" t="s">
        <v>728</v>
      </c>
      <c r="B2" s="1240"/>
      <c r="C2" s="1240"/>
      <c r="D2" s="1240"/>
      <c r="E2" s="1240"/>
      <c r="F2" s="1240"/>
      <c r="G2" s="1240"/>
      <c r="H2" s="1240"/>
      <c r="I2" s="1240"/>
      <c r="J2" s="1240"/>
      <c r="K2" s="1240"/>
      <c r="L2" s="1240"/>
      <c r="M2" s="1240"/>
      <c r="N2" s="1240"/>
      <c r="O2" s="1240"/>
      <c r="P2" s="1240"/>
      <c r="Q2" s="1241"/>
    </row>
    <row r="3" spans="1:19" ht="24.95" customHeight="1">
      <c r="A3" s="1197" t="s">
        <v>650</v>
      </c>
      <c r="B3" s="1199" t="s">
        <v>560</v>
      </c>
      <c r="C3" s="1283" t="s">
        <v>756</v>
      </c>
      <c r="D3" s="1242" t="str">
        <f>+[15]KPI.ผู้ใช้น้ำสิ้นปี!D3</f>
        <v>เป้าหมาย 
ข้อตกลง</v>
      </c>
      <c r="E3" s="1244" t="s">
        <v>746</v>
      </c>
      <c r="F3" s="1245"/>
      <c r="G3" s="1245"/>
      <c r="H3" s="1245"/>
      <c r="I3" s="1246"/>
      <c r="J3" s="932" t="s">
        <v>641</v>
      </c>
      <c r="K3" s="933" t="s">
        <v>641</v>
      </c>
      <c r="L3" s="933" t="s">
        <v>642</v>
      </c>
      <c r="M3" s="934" t="s">
        <v>642</v>
      </c>
      <c r="N3" s="1247" t="s">
        <v>729</v>
      </c>
      <c r="O3" s="1249" t="s">
        <v>648</v>
      </c>
      <c r="P3" s="1251" t="s">
        <v>730</v>
      </c>
      <c r="Q3" s="1253" t="s">
        <v>648</v>
      </c>
    </row>
    <row r="4" spans="1:19" ht="21" customHeight="1" thickBot="1">
      <c r="A4" s="1198"/>
      <c r="B4" s="1200"/>
      <c r="C4" s="1284" t="s">
        <v>757</v>
      </c>
      <c r="D4" s="1243">
        <v>2555</v>
      </c>
      <c r="E4" s="1131">
        <v>1</v>
      </c>
      <c r="F4" s="1131">
        <v>2</v>
      </c>
      <c r="G4" s="1131">
        <v>3</v>
      </c>
      <c r="H4" s="1131">
        <v>4</v>
      </c>
      <c r="I4" s="1132">
        <v>5</v>
      </c>
      <c r="J4" s="984" t="s">
        <v>644</v>
      </c>
      <c r="K4" s="985" t="s">
        <v>645</v>
      </c>
      <c r="L4" s="985" t="s">
        <v>646</v>
      </c>
      <c r="M4" s="986" t="s">
        <v>647</v>
      </c>
      <c r="N4" s="1248"/>
      <c r="O4" s="1250"/>
      <c r="P4" s="1252"/>
      <c r="Q4" s="1254"/>
    </row>
    <row r="5" spans="1:19" ht="30" customHeight="1">
      <c r="A5" s="1012"/>
      <c r="B5" s="1013" t="s">
        <v>731</v>
      </c>
      <c r="C5" s="1307"/>
      <c r="D5" s="1121">
        <v>106520339.38</v>
      </c>
      <c r="E5" s="1122">
        <f>+F5-J5</f>
        <v>99.072339380000017</v>
      </c>
      <c r="F5" s="1122">
        <f>+G5-K5</f>
        <v>100.93433938000001</v>
      </c>
      <c r="G5" s="1123">
        <f>+H5-L5</f>
        <v>102.79633938000001</v>
      </c>
      <c r="H5" s="1122">
        <f>+I5-M5</f>
        <v>104.65833938</v>
      </c>
      <c r="I5" s="1124">
        <f>+D5/1000000</f>
        <v>106.52033938</v>
      </c>
      <c r="J5" s="1125">
        <v>1.8620000000000019</v>
      </c>
      <c r="K5" s="1126">
        <v>1.8620000000000019</v>
      </c>
      <c r="L5" s="1126">
        <v>1.8620000000000019</v>
      </c>
      <c r="M5" s="1127">
        <v>1.8620000000000019</v>
      </c>
      <c r="N5" s="1128"/>
      <c r="O5" s="1129"/>
      <c r="P5" s="1130"/>
      <c r="Q5" s="1110"/>
      <c r="R5" s="912"/>
    </row>
    <row r="6" spans="1:19" ht="1.5" customHeight="1">
      <c r="A6" s="443"/>
      <c r="B6" s="442"/>
      <c r="C6" s="1285"/>
      <c r="D6" s="1097"/>
      <c r="E6" s="1098"/>
      <c r="F6" s="1098"/>
      <c r="G6" s="1099"/>
      <c r="H6" s="1098"/>
      <c r="I6" s="1100"/>
      <c r="J6" s="948"/>
      <c r="K6" s="949"/>
      <c r="L6" s="949"/>
      <c r="M6" s="950"/>
      <c r="N6" s="1105"/>
      <c r="O6" s="1108"/>
      <c r="P6" s="1106"/>
      <c r="Q6" s="1110"/>
    </row>
    <row r="7" spans="1:19" ht="24.95" customHeight="1" thickBot="1">
      <c r="A7" s="1000"/>
      <c r="B7" s="1001" t="s">
        <v>649</v>
      </c>
      <c r="C7" s="1308">
        <f>SUM(C8:C34)</f>
        <v>107746000</v>
      </c>
      <c r="D7" s="1136">
        <f>SUM(D8:D34)</f>
        <v>106520340</v>
      </c>
      <c r="E7" s="1137">
        <f t="shared" ref="E7:H22" si="0">+F7-J7</f>
        <v>99.072340000000025</v>
      </c>
      <c r="F7" s="1137">
        <f t="shared" si="0"/>
        <v>100.93434000000002</v>
      </c>
      <c r="G7" s="1137">
        <f t="shared" si="0"/>
        <v>102.79634000000001</v>
      </c>
      <c r="H7" s="1137">
        <f t="shared" si="0"/>
        <v>104.65834000000001</v>
      </c>
      <c r="I7" s="1138">
        <f>SUM(I8:I34)</f>
        <v>106.52034</v>
      </c>
      <c r="J7" s="1139">
        <v>1.8620000000000019</v>
      </c>
      <c r="K7" s="1140">
        <v>1.8620000000000019</v>
      </c>
      <c r="L7" s="1140">
        <v>1.8620000000000019</v>
      </c>
      <c r="M7" s="1141">
        <v>1.8620000000000019</v>
      </c>
      <c r="N7" s="1142">
        <f>SUM(N8:N34)</f>
        <v>59.297655000000006</v>
      </c>
      <c r="O7" s="1143" t="str">
        <f>IF(N7&gt;=$I7,5,IF(N7&gt;=$H7,4+((N7-$H7)/($I7-$H7)),IF(N7&gt;=$G7,3+((N7-$G7)/($H7-$G7)),IF(N7&gt;=$F7,2+((N7-$F7)/($G7-$F7)),IF(N7&gt;=$E7,1+((N7-$E7)/($F7-$E7)),"1")))))</f>
        <v>1</v>
      </c>
      <c r="P7" s="1144">
        <f>SUM(P8:P34)</f>
        <v>102.11106312248383</v>
      </c>
      <c r="Q7" s="1145">
        <f>IF(P7&gt;=$I7,5,IF(P7&gt;=$H7,4+((P7-$H7)/($I7-$H7)),IF(P7&gt;=$G7,3+((P7-$G7)/($H7-$G7)),IF(P7&gt;=$F7,2+((P7-$F7)/($G7-$F7)),IF(P7&gt;=$E7,1+((P7-$E7)/($F7-$E7)),"1")))))</f>
        <v>2.6319673053081689</v>
      </c>
    </row>
    <row r="8" spans="1:19" ht="24.95" customHeight="1">
      <c r="A8" s="439">
        <v>1</v>
      </c>
      <c r="B8" s="440" t="s">
        <v>610</v>
      </c>
      <c r="C8" s="1286">
        <v>39215840</v>
      </c>
      <c r="D8" s="1102">
        <v>36240300</v>
      </c>
      <c r="E8" s="914">
        <f t="shared" si="0"/>
        <v>33.706344941276008</v>
      </c>
      <c r="F8" s="914">
        <f t="shared" si="0"/>
        <v>34.339833705957005</v>
      </c>
      <c r="G8" s="914">
        <f t="shared" si="0"/>
        <v>34.973322470638003</v>
      </c>
      <c r="H8" s="914">
        <f t="shared" si="0"/>
        <v>35.606811235319</v>
      </c>
      <c r="I8" s="1103">
        <f>+D8/10^6</f>
        <v>36.240299999999998</v>
      </c>
      <c r="J8" s="1133">
        <f>(I8*$J$7)/$I$7</f>
        <v>0.63348876468099957</v>
      </c>
      <c r="K8" s="1134">
        <f>(I8*$K$7)/$I$7</f>
        <v>0.63348876468099957</v>
      </c>
      <c r="L8" s="1134">
        <f>(I8*$L$7)/$I$7</f>
        <v>0.63348876468099957</v>
      </c>
      <c r="M8" s="1135">
        <f>(I8*$M$7)/$I$7</f>
        <v>0.63348876468099957</v>
      </c>
      <c r="N8" s="1107">
        <f>+R8/10^6</f>
        <v>20.349292999999999</v>
      </c>
      <c r="O8" s="1109" t="str">
        <f>IF(N8&gt;=I8,5,IF(N8&gt;=H8,4+((N8-H8)/(I8-H8)),IF(N8&gt;=G8,3+((N8-G8)/(H8-G8)),IF(N8&gt;=F8,2+((N8-F8)/(G8-F8)),IF(N8&gt;=E8,1+((N8-E8)/(F8-E8)),"1")))))</f>
        <v>1</v>
      </c>
      <c r="P8" s="931">
        <f>+S8/10^6</f>
        <v>34.67367367106359</v>
      </c>
      <c r="Q8" s="441">
        <f t="shared" ref="Q8:Q33" si="1">IF(P8&gt;=$I8,5,IF(P8&gt;=$H8,4+((P8-$H8)/($I8-$H8)),IF(P8&gt;=$G8,3+((P8-$G8)/($H8-$G8)),IF(P8&gt;=$F8,2+((P8-$F8)/($G8-$F8)),IF(P8&gt;=$E8,1+((P8-$E8)/($F8-$E8)),"1")))))</f>
        <v>2.526986402473443</v>
      </c>
      <c r="R8">
        <v>20349293</v>
      </c>
      <c r="S8">
        <v>34673673.671063587</v>
      </c>
    </row>
    <row r="9" spans="1:19" ht="24.95" customHeight="1">
      <c r="A9" s="943">
        <v>2</v>
      </c>
      <c r="B9" s="915" t="s">
        <v>611</v>
      </c>
      <c r="C9" s="1287">
        <v>729630</v>
      </c>
      <c r="D9" s="1101">
        <v>710080</v>
      </c>
      <c r="E9" s="916">
        <f t="shared" si="0"/>
        <v>0.66043055426972908</v>
      </c>
      <c r="F9" s="916">
        <f t="shared" si="0"/>
        <v>0.67284291570229682</v>
      </c>
      <c r="G9" s="916">
        <f t="shared" si="0"/>
        <v>0.68525527713486456</v>
      </c>
      <c r="H9" s="916">
        <f t="shared" si="0"/>
        <v>0.6976676385674323</v>
      </c>
      <c r="I9" s="1104">
        <f t="shared" ref="I9:I33" si="2">+D9/10^6</f>
        <v>0.71008000000000004</v>
      </c>
      <c r="J9" s="935">
        <f t="shared" ref="J9:J33" si="3">(I9*$J$7)/$I$7</f>
        <v>1.2412361432567728E-2</v>
      </c>
      <c r="K9" s="936">
        <f t="shared" ref="K9:K33" si="4">(I9*$K$7)/$I$7</f>
        <v>1.2412361432567728E-2</v>
      </c>
      <c r="L9" s="936">
        <f t="shared" ref="L9:L33" si="5">(I9*$L$7)/$I$7</f>
        <v>1.2412361432567728E-2</v>
      </c>
      <c r="M9" s="937">
        <f t="shared" ref="M9:M33" si="6">(I9*$M$7)/$I$7</f>
        <v>1.2412361432567728E-2</v>
      </c>
      <c r="N9" s="1107">
        <f t="shared" ref="N9:N34" si="7">+R9/10^6</f>
        <v>0.39034400000000002</v>
      </c>
      <c r="O9" s="1109" t="str">
        <f t="shared" ref="O9:O33" si="8">IF(N9&gt;=I9,5,IF(N9&gt;=H9,4+((N9-H9)/(I9-H9)),IF(N9&gt;=G9,3+((N9-G9)/(H9-G9)),IF(N9&gt;=F9,2+((N9-F9)/(G9-F9)),IF(N9&gt;=E9,1+((N9-E9)/(F9-E9)),"1")))))</f>
        <v>1</v>
      </c>
      <c r="P9" s="931">
        <f t="shared" ref="P9:P34" si="9">+S9/10^6</f>
        <v>0.67906927443596543</v>
      </c>
      <c r="Q9" s="441">
        <f t="shared" si="1"/>
        <v>2.5016256388838145</v>
      </c>
      <c r="R9">
        <v>390344</v>
      </c>
      <c r="S9">
        <v>679069.27443596546</v>
      </c>
    </row>
    <row r="10" spans="1:19" ht="24.95" customHeight="1">
      <c r="A10" s="943">
        <v>3</v>
      </c>
      <c r="B10" s="915" t="s">
        <v>612</v>
      </c>
      <c r="C10" s="1287">
        <v>3666180</v>
      </c>
      <c r="D10" s="1101">
        <v>3720200</v>
      </c>
      <c r="E10" s="916">
        <f t="shared" si="0"/>
        <v>3.4600801994060468</v>
      </c>
      <c r="F10" s="916">
        <f t="shared" si="0"/>
        <v>3.5251101495545352</v>
      </c>
      <c r="G10" s="916">
        <f t="shared" si="0"/>
        <v>3.5901400997030235</v>
      </c>
      <c r="H10" s="916">
        <f t="shared" si="0"/>
        <v>3.6551700498515118</v>
      </c>
      <c r="I10" s="1104">
        <f t="shared" si="2"/>
        <v>3.7202000000000002</v>
      </c>
      <c r="J10" s="935">
        <f t="shared" si="3"/>
        <v>6.5029950148488141E-2</v>
      </c>
      <c r="K10" s="936">
        <f t="shared" si="4"/>
        <v>6.5029950148488141E-2</v>
      </c>
      <c r="L10" s="936">
        <f t="shared" si="5"/>
        <v>6.5029950148488141E-2</v>
      </c>
      <c r="M10" s="937">
        <f t="shared" si="6"/>
        <v>6.5029950148488141E-2</v>
      </c>
      <c r="N10" s="1107">
        <f t="shared" si="7"/>
        <v>2.0587529999999998</v>
      </c>
      <c r="O10" s="1109" t="str">
        <f t="shared" si="8"/>
        <v>1</v>
      </c>
      <c r="P10" s="931">
        <f t="shared" si="9"/>
        <v>3.5546321283826545</v>
      </c>
      <c r="Q10" s="441">
        <f t="shared" si="1"/>
        <v>2.4539751108636767</v>
      </c>
      <c r="R10">
        <v>2058753</v>
      </c>
      <c r="S10">
        <v>3554632.1283826544</v>
      </c>
    </row>
    <row r="11" spans="1:19" ht="24.95" customHeight="1">
      <c r="A11" s="943">
        <v>4</v>
      </c>
      <c r="B11" s="915" t="s">
        <v>613</v>
      </c>
      <c r="C11" s="1287">
        <v>6071780</v>
      </c>
      <c r="D11" s="1101">
        <v>6042040</v>
      </c>
      <c r="E11" s="916">
        <f t="shared" si="0"/>
        <v>5.6195750142517369</v>
      </c>
      <c r="F11" s="916">
        <f t="shared" si="0"/>
        <v>5.7251912606888027</v>
      </c>
      <c r="G11" s="916">
        <f t="shared" si="0"/>
        <v>5.8308075071258685</v>
      </c>
      <c r="H11" s="916">
        <f t="shared" si="0"/>
        <v>5.9364237535629343</v>
      </c>
      <c r="I11" s="1104">
        <f t="shared" si="2"/>
        <v>6.0420400000000001</v>
      </c>
      <c r="J11" s="935">
        <f t="shared" si="3"/>
        <v>0.10561624643706555</v>
      </c>
      <c r="K11" s="936">
        <f t="shared" si="4"/>
        <v>0.10561624643706555</v>
      </c>
      <c r="L11" s="936">
        <f t="shared" si="5"/>
        <v>0.10561624643706555</v>
      </c>
      <c r="M11" s="937">
        <f t="shared" si="6"/>
        <v>0.10561624643706555</v>
      </c>
      <c r="N11" s="1107">
        <f t="shared" si="7"/>
        <v>3.3625989999999999</v>
      </c>
      <c r="O11" s="1109" t="str">
        <f t="shared" si="8"/>
        <v>1</v>
      </c>
      <c r="P11" s="931">
        <f t="shared" si="9"/>
        <v>5.7854846747264235</v>
      </c>
      <c r="Q11" s="441">
        <f t="shared" si="1"/>
        <v>2.570872532130255</v>
      </c>
      <c r="R11">
        <v>3362599</v>
      </c>
      <c r="S11">
        <v>5785484.6747264238</v>
      </c>
    </row>
    <row r="12" spans="1:19" ht="24.95" customHeight="1">
      <c r="A12" s="943">
        <v>5</v>
      </c>
      <c r="B12" s="915" t="s">
        <v>614</v>
      </c>
      <c r="C12" s="1287">
        <v>1598130</v>
      </c>
      <c r="D12" s="1101">
        <v>1663320</v>
      </c>
      <c r="E12" s="916">
        <f t="shared" si="0"/>
        <v>1.5470191380237799</v>
      </c>
      <c r="F12" s="916">
        <f t="shared" si="0"/>
        <v>1.5760943535178349</v>
      </c>
      <c r="G12" s="916">
        <f t="shared" si="0"/>
        <v>1.6051695690118899</v>
      </c>
      <c r="H12" s="916">
        <f t="shared" si="0"/>
        <v>1.6342447845059449</v>
      </c>
      <c r="I12" s="1104">
        <f t="shared" si="2"/>
        <v>1.6633199999999999</v>
      </c>
      <c r="J12" s="935">
        <f t="shared" si="3"/>
        <v>2.9075215494054962E-2</v>
      </c>
      <c r="K12" s="936">
        <f t="shared" si="4"/>
        <v>2.9075215494054962E-2</v>
      </c>
      <c r="L12" s="936">
        <f t="shared" si="5"/>
        <v>2.9075215494054962E-2</v>
      </c>
      <c r="M12" s="937">
        <f t="shared" si="6"/>
        <v>2.9075215494054962E-2</v>
      </c>
      <c r="N12" s="1107">
        <f t="shared" si="7"/>
        <v>0.93628699999999998</v>
      </c>
      <c r="O12" s="1109" t="str">
        <f t="shared" si="8"/>
        <v>1</v>
      </c>
      <c r="P12" s="931">
        <f t="shared" si="9"/>
        <v>1.5954153857111764</v>
      </c>
      <c r="Q12" s="441">
        <f t="shared" si="1"/>
        <v>2.6645189679605998</v>
      </c>
      <c r="R12">
        <v>936287</v>
      </c>
      <c r="S12">
        <v>1595415.3857111763</v>
      </c>
    </row>
    <row r="13" spans="1:19" ht="24.95" customHeight="1">
      <c r="A13" s="943">
        <v>6</v>
      </c>
      <c r="B13" s="915" t="s">
        <v>615</v>
      </c>
      <c r="C13" s="1287">
        <v>1402800</v>
      </c>
      <c r="D13" s="1101">
        <v>1413940</v>
      </c>
      <c r="E13" s="916">
        <f t="shared" si="0"/>
        <v>1.3150760166518427</v>
      </c>
      <c r="F13" s="916">
        <f t="shared" si="0"/>
        <v>1.339792012488882</v>
      </c>
      <c r="G13" s="916">
        <f t="shared" si="0"/>
        <v>1.3645080083259213</v>
      </c>
      <c r="H13" s="916">
        <f t="shared" si="0"/>
        <v>1.3892240041629607</v>
      </c>
      <c r="I13" s="1104">
        <f t="shared" si="2"/>
        <v>1.41394</v>
      </c>
      <c r="J13" s="935">
        <f t="shared" si="3"/>
        <v>2.471599583703922E-2</v>
      </c>
      <c r="K13" s="936">
        <f t="shared" si="4"/>
        <v>2.471599583703922E-2</v>
      </c>
      <c r="L13" s="936">
        <f t="shared" si="5"/>
        <v>2.471599583703922E-2</v>
      </c>
      <c r="M13" s="937">
        <f t="shared" si="6"/>
        <v>2.471599583703922E-2</v>
      </c>
      <c r="N13" s="1107">
        <f t="shared" si="7"/>
        <v>0.77238200000000001</v>
      </c>
      <c r="O13" s="1109" t="str">
        <f t="shared" si="8"/>
        <v>1</v>
      </c>
      <c r="P13" s="931">
        <f t="shared" si="9"/>
        <v>1.3524140145685191</v>
      </c>
      <c r="Q13" s="441">
        <f t="shared" si="1"/>
        <v>2.5106815101789968</v>
      </c>
      <c r="R13">
        <v>772382</v>
      </c>
      <c r="S13">
        <v>1352414.0145685191</v>
      </c>
    </row>
    <row r="14" spans="1:19" ht="24.95" customHeight="1">
      <c r="A14" s="943">
        <v>7</v>
      </c>
      <c r="B14" s="440" t="s">
        <v>616</v>
      </c>
      <c r="C14" s="1286">
        <v>1888730</v>
      </c>
      <c r="D14" s="1102">
        <v>2041950</v>
      </c>
      <c r="E14" s="914">
        <f t="shared" si="0"/>
        <v>1.8991749806938281</v>
      </c>
      <c r="F14" s="914">
        <f t="shared" si="0"/>
        <v>1.9348687355203711</v>
      </c>
      <c r="G14" s="914">
        <f t="shared" si="0"/>
        <v>1.9705624903469141</v>
      </c>
      <c r="H14" s="914">
        <f t="shared" si="0"/>
        <v>2.0062562451734571</v>
      </c>
      <c r="I14" s="1103">
        <f t="shared" si="2"/>
        <v>2.0419499999999999</v>
      </c>
      <c r="J14" s="935">
        <f t="shared" si="3"/>
        <v>3.5693754826543023E-2</v>
      </c>
      <c r="K14" s="936">
        <f t="shared" si="4"/>
        <v>3.5693754826543023E-2</v>
      </c>
      <c r="L14" s="936">
        <f t="shared" si="5"/>
        <v>3.5693754826543023E-2</v>
      </c>
      <c r="M14" s="937">
        <f t="shared" si="6"/>
        <v>3.5693754826543023E-2</v>
      </c>
      <c r="N14" s="1107">
        <f t="shared" si="7"/>
        <v>1.145615</v>
      </c>
      <c r="O14" s="1109" t="str">
        <f t="shared" si="8"/>
        <v>1</v>
      </c>
      <c r="P14" s="931">
        <f t="shared" si="9"/>
        <v>1.9629009929269767</v>
      </c>
      <c r="Q14" s="441">
        <f t="shared" si="1"/>
        <v>2.7853546801907196</v>
      </c>
      <c r="R14">
        <v>1145615</v>
      </c>
      <c r="S14">
        <v>1962900.9929269766</v>
      </c>
    </row>
    <row r="15" spans="1:19" ht="24.95" customHeight="1">
      <c r="A15" s="943">
        <v>8</v>
      </c>
      <c r="B15" s="915" t="s">
        <v>617</v>
      </c>
      <c r="C15" s="1287">
        <v>1293510</v>
      </c>
      <c r="D15" s="1101">
        <v>1368620</v>
      </c>
      <c r="E15" s="916">
        <f t="shared" si="0"/>
        <v>1.2729248326732714</v>
      </c>
      <c r="F15" s="916">
        <f t="shared" si="0"/>
        <v>1.2968486245049535</v>
      </c>
      <c r="G15" s="916">
        <f t="shared" si="0"/>
        <v>1.3207724163366357</v>
      </c>
      <c r="H15" s="916">
        <f t="shared" si="0"/>
        <v>1.3446962081683178</v>
      </c>
      <c r="I15" s="1104">
        <f t="shared" si="2"/>
        <v>1.3686199999999999</v>
      </c>
      <c r="J15" s="935">
        <f t="shared" si="3"/>
        <v>2.3923791831682122E-2</v>
      </c>
      <c r="K15" s="936">
        <f t="shared" si="4"/>
        <v>2.3923791831682122E-2</v>
      </c>
      <c r="L15" s="936">
        <f t="shared" si="5"/>
        <v>2.3923791831682122E-2</v>
      </c>
      <c r="M15" s="937">
        <f t="shared" si="6"/>
        <v>2.3923791831682122E-2</v>
      </c>
      <c r="N15" s="1107">
        <f t="shared" si="7"/>
        <v>0.77484600000000003</v>
      </c>
      <c r="O15" s="1109" t="str">
        <f t="shared" si="8"/>
        <v>1</v>
      </c>
      <c r="P15" s="931">
        <f t="shared" si="9"/>
        <v>1.3160123179198209</v>
      </c>
      <c r="Q15" s="441">
        <f t="shared" si="1"/>
        <v>2.8010307709453053</v>
      </c>
      <c r="R15">
        <v>774846</v>
      </c>
      <c r="S15">
        <v>1316012.3179198208</v>
      </c>
    </row>
    <row r="16" spans="1:19" ht="24.95" customHeight="1">
      <c r="A16" s="943">
        <v>9</v>
      </c>
      <c r="B16" s="915" t="s">
        <v>618</v>
      </c>
      <c r="C16" s="1287">
        <v>3893750</v>
      </c>
      <c r="D16" s="1101">
        <v>3995160</v>
      </c>
      <c r="E16" s="916">
        <f t="shared" si="0"/>
        <v>3.7158147436855713</v>
      </c>
      <c r="F16" s="916">
        <f t="shared" si="0"/>
        <v>3.7856510577641784</v>
      </c>
      <c r="G16" s="916">
        <f t="shared" si="0"/>
        <v>3.8554873718427856</v>
      </c>
      <c r="H16" s="916">
        <f t="shared" si="0"/>
        <v>3.9253236859213927</v>
      </c>
      <c r="I16" s="1104">
        <f t="shared" si="2"/>
        <v>3.9951599999999998</v>
      </c>
      <c r="J16" s="935">
        <f t="shared" si="3"/>
        <v>6.983631407860702E-2</v>
      </c>
      <c r="K16" s="936">
        <f t="shared" si="4"/>
        <v>6.983631407860702E-2</v>
      </c>
      <c r="L16" s="936">
        <f t="shared" si="5"/>
        <v>6.983631407860702E-2</v>
      </c>
      <c r="M16" s="937">
        <f t="shared" si="6"/>
        <v>6.983631407860702E-2</v>
      </c>
      <c r="N16" s="1107">
        <f t="shared" si="7"/>
        <v>2.23312</v>
      </c>
      <c r="O16" s="1109" t="str">
        <f t="shared" si="8"/>
        <v>1</v>
      </c>
      <c r="P16" s="931">
        <f t="shared" si="9"/>
        <v>3.8307359244817865</v>
      </c>
      <c r="Q16" s="441">
        <f t="shared" si="1"/>
        <v>2.6455791275991585</v>
      </c>
      <c r="R16">
        <v>2233120</v>
      </c>
      <c r="S16">
        <v>3830735.9244817863</v>
      </c>
    </row>
    <row r="17" spans="1:19" ht="24.95" customHeight="1">
      <c r="A17" s="943">
        <v>10</v>
      </c>
      <c r="B17" s="915" t="s">
        <v>619</v>
      </c>
      <c r="C17" s="1287">
        <v>244830</v>
      </c>
      <c r="D17" s="1101">
        <v>243930</v>
      </c>
      <c r="E17" s="916">
        <f t="shared" si="0"/>
        <v>0.22687419037716175</v>
      </c>
      <c r="F17" s="916">
        <f t="shared" si="0"/>
        <v>0.23113814278287131</v>
      </c>
      <c r="G17" s="916">
        <f t="shared" si="0"/>
        <v>0.23540209518858088</v>
      </c>
      <c r="H17" s="916">
        <f t="shared" si="0"/>
        <v>0.23966604759429044</v>
      </c>
      <c r="I17" s="1104">
        <f t="shared" si="2"/>
        <v>0.24393000000000001</v>
      </c>
      <c r="J17" s="935">
        <f t="shared" si="3"/>
        <v>4.2639524057095611E-3</v>
      </c>
      <c r="K17" s="936">
        <f t="shared" si="4"/>
        <v>4.2639524057095611E-3</v>
      </c>
      <c r="L17" s="936">
        <f t="shared" si="5"/>
        <v>4.2639524057095611E-3</v>
      </c>
      <c r="M17" s="937">
        <f t="shared" si="6"/>
        <v>4.2639524057095611E-3</v>
      </c>
      <c r="N17" s="1107">
        <f t="shared" si="7"/>
        <v>0.13268199999999999</v>
      </c>
      <c r="O17" s="1109" t="str">
        <f t="shared" si="8"/>
        <v>1</v>
      </c>
      <c r="P17" s="931">
        <f t="shared" si="9"/>
        <v>0.22939322451740538</v>
      </c>
      <c r="Q17" s="441">
        <f t="shared" si="1"/>
        <v>1.5907744506881834</v>
      </c>
      <c r="R17">
        <v>132682</v>
      </c>
      <c r="S17">
        <v>229393.22451740538</v>
      </c>
    </row>
    <row r="18" spans="1:19" ht="24.95" customHeight="1">
      <c r="A18" s="943">
        <v>11</v>
      </c>
      <c r="B18" s="915" t="s">
        <v>620</v>
      </c>
      <c r="C18" s="1287">
        <v>9942450</v>
      </c>
      <c r="D18" s="1101">
        <v>10411540</v>
      </c>
      <c r="E18" s="916">
        <f t="shared" si="0"/>
        <v>9.6835555613472533</v>
      </c>
      <c r="F18" s="916">
        <f t="shared" si="0"/>
        <v>9.8655516710104401</v>
      </c>
      <c r="G18" s="916">
        <f t="shared" si="0"/>
        <v>10.047547780673627</v>
      </c>
      <c r="H18" s="916">
        <f t="shared" si="0"/>
        <v>10.229543890336814</v>
      </c>
      <c r="I18" s="1104">
        <f t="shared" si="2"/>
        <v>10.41154</v>
      </c>
      <c r="J18" s="935">
        <f t="shared" si="3"/>
        <v>0.18199610966318752</v>
      </c>
      <c r="K18" s="936">
        <f t="shared" si="4"/>
        <v>0.18199610966318752</v>
      </c>
      <c r="L18" s="936">
        <f t="shared" si="5"/>
        <v>0.18199610966318752</v>
      </c>
      <c r="M18" s="937">
        <f t="shared" si="6"/>
        <v>0.18199610966318752</v>
      </c>
      <c r="N18" s="1107">
        <f t="shared" si="7"/>
        <v>5.8401829999999997</v>
      </c>
      <c r="O18" s="1109" t="str">
        <f t="shared" si="8"/>
        <v>1</v>
      </c>
      <c r="P18" s="931">
        <f t="shared" si="9"/>
        <v>10.01525715406564</v>
      </c>
      <c r="Q18" s="441">
        <f t="shared" si="1"/>
        <v>2.8225751821412799</v>
      </c>
      <c r="R18">
        <v>5840183</v>
      </c>
      <c r="S18">
        <v>10015257.154065641</v>
      </c>
    </row>
    <row r="19" spans="1:19" ht="24.95" customHeight="1">
      <c r="A19" s="943">
        <v>12</v>
      </c>
      <c r="B19" s="915" t="s">
        <v>621</v>
      </c>
      <c r="C19" s="1287">
        <v>1216240</v>
      </c>
      <c r="D19" s="1101">
        <v>1274190</v>
      </c>
      <c r="E19" s="916">
        <f t="shared" si="0"/>
        <v>1.1850974649968258</v>
      </c>
      <c r="F19" s="916">
        <f t="shared" si="0"/>
        <v>1.2073705987476193</v>
      </c>
      <c r="G19" s="916">
        <f t="shared" si="0"/>
        <v>1.2296437324984129</v>
      </c>
      <c r="H19" s="916">
        <f t="shared" si="0"/>
        <v>1.2519168662492064</v>
      </c>
      <c r="I19" s="1104">
        <f t="shared" si="2"/>
        <v>1.2741899999999999</v>
      </c>
      <c r="J19" s="935">
        <f t="shared" si="3"/>
        <v>2.2273133750793532E-2</v>
      </c>
      <c r="K19" s="936">
        <f t="shared" si="4"/>
        <v>2.2273133750793532E-2</v>
      </c>
      <c r="L19" s="936">
        <f t="shared" si="5"/>
        <v>2.2273133750793532E-2</v>
      </c>
      <c r="M19" s="937">
        <f t="shared" si="6"/>
        <v>2.2273133750793532E-2</v>
      </c>
      <c r="N19" s="1107">
        <f t="shared" si="7"/>
        <v>0.70846600000000004</v>
      </c>
      <c r="O19" s="1109" t="str">
        <f t="shared" si="8"/>
        <v>1</v>
      </c>
      <c r="P19" s="931">
        <f t="shared" si="9"/>
        <v>1.2262906142347958</v>
      </c>
      <c r="Q19" s="441">
        <f t="shared" si="1"/>
        <v>2.8494545805213605</v>
      </c>
      <c r="R19">
        <v>708466</v>
      </c>
      <c r="S19">
        <v>1226290.6142347958</v>
      </c>
    </row>
    <row r="20" spans="1:19" ht="24.95" customHeight="1">
      <c r="A20" s="943">
        <v>13</v>
      </c>
      <c r="B20" s="915" t="s">
        <v>622</v>
      </c>
      <c r="C20" s="1287">
        <v>1566470</v>
      </c>
      <c r="D20" s="1101">
        <v>1556690</v>
      </c>
      <c r="E20" s="916">
        <f t="shared" si="0"/>
        <v>1.4478448055516904</v>
      </c>
      <c r="F20" s="916">
        <f t="shared" si="0"/>
        <v>1.4750561041637678</v>
      </c>
      <c r="G20" s="916">
        <f t="shared" si="0"/>
        <v>1.5022674027758451</v>
      </c>
      <c r="H20" s="916">
        <f t="shared" si="0"/>
        <v>1.5294787013879225</v>
      </c>
      <c r="I20" s="1104">
        <f t="shared" si="2"/>
        <v>1.5566899999999999</v>
      </c>
      <c r="J20" s="935">
        <f t="shared" si="3"/>
        <v>2.7211298612077307E-2</v>
      </c>
      <c r="K20" s="936">
        <f t="shared" si="4"/>
        <v>2.7211298612077307E-2</v>
      </c>
      <c r="L20" s="936">
        <f t="shared" si="5"/>
        <v>2.7211298612077307E-2</v>
      </c>
      <c r="M20" s="937">
        <f t="shared" si="6"/>
        <v>2.7211298612077307E-2</v>
      </c>
      <c r="N20" s="1107">
        <f t="shared" si="7"/>
        <v>0.86100699999999997</v>
      </c>
      <c r="O20" s="1109" t="str">
        <f t="shared" si="8"/>
        <v>1</v>
      </c>
      <c r="P20" s="931">
        <f t="shared" si="9"/>
        <v>1.4997964072533272</v>
      </c>
      <c r="Q20" s="441">
        <f t="shared" si="1"/>
        <v>2.9091922970033766</v>
      </c>
      <c r="R20">
        <v>861007</v>
      </c>
      <c r="S20">
        <v>1499796.4072533271</v>
      </c>
    </row>
    <row r="21" spans="1:19" ht="24.95" customHeight="1">
      <c r="A21" s="943">
        <v>14</v>
      </c>
      <c r="B21" s="915" t="s">
        <v>623</v>
      </c>
      <c r="C21" s="1287">
        <v>2811990</v>
      </c>
      <c r="D21" s="1101">
        <v>2902130</v>
      </c>
      <c r="E21" s="916">
        <f t="shared" si="0"/>
        <v>2.6992104051132388</v>
      </c>
      <c r="F21" s="916">
        <f t="shared" si="0"/>
        <v>2.7499403038349293</v>
      </c>
      <c r="G21" s="916">
        <f t="shared" si="0"/>
        <v>2.8006702025566197</v>
      </c>
      <c r="H21" s="916">
        <f t="shared" si="0"/>
        <v>2.8514001012783101</v>
      </c>
      <c r="I21" s="1104">
        <f t="shared" si="2"/>
        <v>2.9021300000000001</v>
      </c>
      <c r="J21" s="935">
        <f t="shared" si="3"/>
        <v>5.0729898721690203E-2</v>
      </c>
      <c r="K21" s="936">
        <f t="shared" si="4"/>
        <v>5.0729898721690203E-2</v>
      </c>
      <c r="L21" s="936">
        <f t="shared" si="5"/>
        <v>5.0729898721690203E-2</v>
      </c>
      <c r="M21" s="937">
        <f t="shared" si="6"/>
        <v>5.0729898721690203E-2</v>
      </c>
      <c r="N21" s="1107">
        <f t="shared" si="7"/>
        <v>1.617337</v>
      </c>
      <c r="O21" s="1109" t="str">
        <f t="shared" si="8"/>
        <v>1</v>
      </c>
      <c r="P21" s="931">
        <f t="shared" si="9"/>
        <v>2.7899344315790988</v>
      </c>
      <c r="Q21" s="441">
        <f t="shared" si="1"/>
        <v>2.7883738929498274</v>
      </c>
      <c r="R21">
        <v>1617337</v>
      </c>
      <c r="S21">
        <v>2789934.431579099</v>
      </c>
    </row>
    <row r="22" spans="1:19" ht="24.95" customHeight="1">
      <c r="A22" s="943">
        <v>15</v>
      </c>
      <c r="B22" s="915" t="s">
        <v>624</v>
      </c>
      <c r="C22" s="1287">
        <v>1194680</v>
      </c>
      <c r="D22" s="1101">
        <v>1240060</v>
      </c>
      <c r="E22" s="916">
        <f t="shared" si="0"/>
        <v>1.1533538659414717</v>
      </c>
      <c r="F22" s="916">
        <f t="shared" si="0"/>
        <v>1.1750303994561038</v>
      </c>
      <c r="G22" s="916">
        <f t="shared" si="0"/>
        <v>1.1967069329707358</v>
      </c>
      <c r="H22" s="916">
        <f t="shared" si="0"/>
        <v>1.2183834664853679</v>
      </c>
      <c r="I22" s="1104">
        <f t="shared" si="2"/>
        <v>1.2400599999999999</v>
      </c>
      <c r="J22" s="935">
        <f t="shared" si="3"/>
        <v>2.167653351463206E-2</v>
      </c>
      <c r="K22" s="936">
        <f t="shared" si="4"/>
        <v>2.167653351463206E-2</v>
      </c>
      <c r="L22" s="936">
        <f t="shared" si="5"/>
        <v>2.167653351463206E-2</v>
      </c>
      <c r="M22" s="937">
        <f t="shared" si="6"/>
        <v>2.167653351463206E-2</v>
      </c>
      <c r="N22" s="1107">
        <f t="shared" si="7"/>
        <v>0.68470200000000003</v>
      </c>
      <c r="O22" s="1109" t="str">
        <f t="shared" si="8"/>
        <v>1</v>
      </c>
      <c r="P22" s="931">
        <f t="shared" si="9"/>
        <v>1.1910179863091062</v>
      </c>
      <c r="Q22" s="441">
        <f t="shared" si="1"/>
        <v>2.737552747638845</v>
      </c>
      <c r="R22">
        <v>684702</v>
      </c>
      <c r="S22">
        <v>1191017.9863091062</v>
      </c>
    </row>
    <row r="23" spans="1:19" ht="24.95" customHeight="1">
      <c r="A23" s="943">
        <v>16</v>
      </c>
      <c r="B23" s="915" t="s">
        <v>625</v>
      </c>
      <c r="C23" s="1287">
        <v>752570</v>
      </c>
      <c r="D23" s="1101">
        <v>782300</v>
      </c>
      <c r="E23" s="916">
        <f t="shared" ref="E23:H33" si="10">+F23-J23</f>
        <v>0.7276008655436137</v>
      </c>
      <c r="F23" s="916">
        <f t="shared" si="10"/>
        <v>0.74127564915771027</v>
      </c>
      <c r="G23" s="916">
        <f t="shared" si="10"/>
        <v>0.75495043277180685</v>
      </c>
      <c r="H23" s="916">
        <f t="shared" si="10"/>
        <v>0.76862521638590342</v>
      </c>
      <c r="I23" s="1104">
        <f t="shared" si="2"/>
        <v>0.7823</v>
      </c>
      <c r="J23" s="935">
        <f t="shared" si="3"/>
        <v>1.3674783614096625E-2</v>
      </c>
      <c r="K23" s="936">
        <f t="shared" si="4"/>
        <v>1.3674783614096625E-2</v>
      </c>
      <c r="L23" s="936">
        <f t="shared" si="5"/>
        <v>1.3674783614096625E-2</v>
      </c>
      <c r="M23" s="937">
        <f t="shared" si="6"/>
        <v>1.3674783614096625E-2</v>
      </c>
      <c r="N23" s="1107">
        <f t="shared" si="7"/>
        <v>0.43416199999999999</v>
      </c>
      <c r="O23" s="1109" t="str">
        <f t="shared" si="8"/>
        <v>1</v>
      </c>
      <c r="P23" s="931">
        <f t="shared" si="9"/>
        <v>0.751610246018384</v>
      </c>
      <c r="Q23" s="441">
        <f t="shared" si="1"/>
        <v>2.7557411621504828</v>
      </c>
      <c r="R23">
        <v>434162</v>
      </c>
      <c r="S23">
        <v>751610.246018384</v>
      </c>
    </row>
    <row r="24" spans="1:19" ht="24.95" customHeight="1">
      <c r="A24" s="943">
        <v>17</v>
      </c>
      <c r="B24" s="915" t="s">
        <v>626</v>
      </c>
      <c r="C24" s="1287">
        <v>3917880</v>
      </c>
      <c r="D24" s="1101">
        <v>3994380</v>
      </c>
      <c r="E24" s="916">
        <f t="shared" si="10"/>
        <v>3.7150892820019163</v>
      </c>
      <c r="F24" s="916">
        <f t="shared" si="10"/>
        <v>3.7849119615014373</v>
      </c>
      <c r="G24" s="916">
        <f t="shared" si="10"/>
        <v>3.8547346410009582</v>
      </c>
      <c r="H24" s="916">
        <f t="shared" si="10"/>
        <v>3.9245573205004791</v>
      </c>
      <c r="I24" s="1104">
        <f t="shared" si="2"/>
        <v>3.99438</v>
      </c>
      <c r="J24" s="935">
        <f t="shared" si="3"/>
        <v>6.9822679499521006E-2</v>
      </c>
      <c r="K24" s="936">
        <f t="shared" si="4"/>
        <v>6.9822679499521006E-2</v>
      </c>
      <c r="L24" s="936">
        <f t="shared" si="5"/>
        <v>6.9822679499521006E-2</v>
      </c>
      <c r="M24" s="937">
        <f t="shared" si="6"/>
        <v>6.9822679499521006E-2</v>
      </c>
      <c r="N24" s="1107">
        <f t="shared" si="7"/>
        <v>2.2225220000000001</v>
      </c>
      <c r="O24" s="1109" t="str">
        <f t="shared" si="8"/>
        <v>1</v>
      </c>
      <c r="P24" s="931">
        <f t="shared" si="9"/>
        <v>3.8323066484272403</v>
      </c>
      <c r="Q24" s="441">
        <f t="shared" si="1"/>
        <v>2.6787864239172925</v>
      </c>
      <c r="R24">
        <v>2222522</v>
      </c>
      <c r="S24">
        <v>3832306.6484272406</v>
      </c>
    </row>
    <row r="25" spans="1:19" ht="24.95" customHeight="1">
      <c r="A25" s="943">
        <v>18</v>
      </c>
      <c r="B25" s="915" t="s">
        <v>627</v>
      </c>
      <c r="C25" s="1287">
        <v>1093970</v>
      </c>
      <c r="D25" s="1101">
        <v>1174560</v>
      </c>
      <c r="E25" s="916">
        <f t="shared" si="10"/>
        <v>1.0924336860960078</v>
      </c>
      <c r="F25" s="916">
        <f t="shared" si="10"/>
        <v>1.1129652645720058</v>
      </c>
      <c r="G25" s="916">
        <f t="shared" si="10"/>
        <v>1.1334968430480039</v>
      </c>
      <c r="H25" s="916">
        <f t="shared" si="10"/>
        <v>1.154028421524002</v>
      </c>
      <c r="I25" s="1104">
        <f t="shared" si="2"/>
        <v>1.17456</v>
      </c>
      <c r="J25" s="935">
        <f t="shared" si="3"/>
        <v>2.0531578475998125E-2</v>
      </c>
      <c r="K25" s="936">
        <f t="shared" si="4"/>
        <v>2.0531578475998125E-2</v>
      </c>
      <c r="L25" s="936">
        <f t="shared" si="5"/>
        <v>2.0531578475998125E-2</v>
      </c>
      <c r="M25" s="937">
        <f t="shared" si="6"/>
        <v>2.0531578475998125E-2</v>
      </c>
      <c r="N25" s="1107">
        <f t="shared" si="7"/>
        <v>0.65232900000000005</v>
      </c>
      <c r="O25" s="1109" t="str">
        <f t="shared" si="8"/>
        <v>1</v>
      </c>
      <c r="P25" s="931">
        <f t="shared" si="9"/>
        <v>1.1248417913291291</v>
      </c>
      <c r="Q25" s="441">
        <f t="shared" si="1"/>
        <v>2.5784517138322904</v>
      </c>
      <c r="R25">
        <v>652329</v>
      </c>
      <c r="S25">
        <v>1124841.7913291291</v>
      </c>
    </row>
    <row r="26" spans="1:19" ht="24.95" customHeight="1">
      <c r="A26" s="943">
        <v>19</v>
      </c>
      <c r="B26" s="915" t="s">
        <v>628</v>
      </c>
      <c r="C26" s="1287">
        <v>5567220</v>
      </c>
      <c r="D26" s="1101">
        <v>5763430</v>
      </c>
      <c r="E26" s="916">
        <f t="shared" si="10"/>
        <v>5.360445681324336</v>
      </c>
      <c r="F26" s="916">
        <f t="shared" si="10"/>
        <v>5.4611917609932519</v>
      </c>
      <c r="G26" s="916">
        <f t="shared" si="10"/>
        <v>5.5619378406621678</v>
      </c>
      <c r="H26" s="916">
        <f t="shared" si="10"/>
        <v>5.6626839203310837</v>
      </c>
      <c r="I26" s="1104">
        <f t="shared" si="2"/>
        <v>5.7634299999999996</v>
      </c>
      <c r="J26" s="935">
        <f t="shared" si="3"/>
        <v>0.1007460796689159</v>
      </c>
      <c r="K26" s="936">
        <f t="shared" si="4"/>
        <v>0.1007460796689159</v>
      </c>
      <c r="L26" s="936">
        <f t="shared" si="5"/>
        <v>0.1007460796689159</v>
      </c>
      <c r="M26" s="937">
        <f t="shared" si="6"/>
        <v>0.1007460796689159</v>
      </c>
      <c r="N26" s="1107">
        <f t="shared" si="7"/>
        <v>3.1794959999999999</v>
      </c>
      <c r="O26" s="1109" t="str">
        <f t="shared" si="8"/>
        <v>1</v>
      </c>
      <c r="P26" s="931">
        <f t="shared" si="9"/>
        <v>5.5434135501061688</v>
      </c>
      <c r="Q26" s="441">
        <f t="shared" si="1"/>
        <v>2.816128919190942</v>
      </c>
      <c r="R26">
        <v>3179496</v>
      </c>
      <c r="S26">
        <v>5543413.5501061687</v>
      </c>
    </row>
    <row r="27" spans="1:19" ht="24.95" customHeight="1">
      <c r="A27" s="943">
        <v>20</v>
      </c>
      <c r="B27" s="915" t="s">
        <v>629</v>
      </c>
      <c r="C27" s="1287">
        <v>1151920</v>
      </c>
      <c r="D27" s="1101">
        <v>1180400</v>
      </c>
      <c r="E27" s="916">
        <f t="shared" si="10"/>
        <v>1.0978653479326106</v>
      </c>
      <c r="F27" s="916">
        <f t="shared" si="10"/>
        <v>1.1184990109494579</v>
      </c>
      <c r="G27" s="916">
        <f t="shared" si="10"/>
        <v>1.1391326739663052</v>
      </c>
      <c r="H27" s="916">
        <f t="shared" si="10"/>
        <v>1.1597663369831526</v>
      </c>
      <c r="I27" s="1104">
        <f t="shared" si="2"/>
        <v>1.1803999999999999</v>
      </c>
      <c r="J27" s="935">
        <f t="shared" si="3"/>
        <v>2.0633663016847319E-2</v>
      </c>
      <c r="K27" s="936">
        <f t="shared" si="4"/>
        <v>2.0633663016847319E-2</v>
      </c>
      <c r="L27" s="936">
        <f t="shared" si="5"/>
        <v>2.0633663016847319E-2</v>
      </c>
      <c r="M27" s="937">
        <f t="shared" si="6"/>
        <v>2.0633663016847319E-2</v>
      </c>
      <c r="N27" s="1107">
        <f t="shared" si="7"/>
        <v>0.64696200000000004</v>
      </c>
      <c r="O27" s="1109" t="str">
        <f t="shared" si="8"/>
        <v>1</v>
      </c>
      <c r="P27" s="931">
        <f t="shared" si="9"/>
        <v>1.1296396278453482</v>
      </c>
      <c r="Q27" s="441">
        <f t="shared" si="1"/>
        <v>2.5399243404718792</v>
      </c>
      <c r="R27">
        <v>646962</v>
      </c>
      <c r="S27">
        <v>1129639.6278453483</v>
      </c>
    </row>
    <row r="28" spans="1:19" ht="24.95" customHeight="1">
      <c r="A28" s="943">
        <v>21</v>
      </c>
      <c r="B28" s="915" t="s">
        <v>630</v>
      </c>
      <c r="C28" s="1287">
        <v>9153360</v>
      </c>
      <c r="D28" s="1101">
        <v>9150110</v>
      </c>
      <c r="E28" s="916">
        <f t="shared" si="10"/>
        <v>8.5103259054317721</v>
      </c>
      <c r="F28" s="916">
        <f t="shared" si="10"/>
        <v>8.670271929073829</v>
      </c>
      <c r="G28" s="916">
        <f t="shared" si="10"/>
        <v>8.8302179527158859</v>
      </c>
      <c r="H28" s="916">
        <f t="shared" si="10"/>
        <v>8.9901639763579428</v>
      </c>
      <c r="I28" s="1104">
        <f t="shared" si="2"/>
        <v>9.1501099999999997</v>
      </c>
      <c r="J28" s="935">
        <f t="shared" si="3"/>
        <v>0.15994602364205762</v>
      </c>
      <c r="K28" s="936">
        <f t="shared" si="4"/>
        <v>0.15994602364205762</v>
      </c>
      <c r="L28" s="936">
        <f t="shared" si="5"/>
        <v>0.15994602364205762</v>
      </c>
      <c r="M28" s="937">
        <f t="shared" si="6"/>
        <v>0.15994602364205762</v>
      </c>
      <c r="N28" s="1107">
        <f t="shared" si="7"/>
        <v>5.0151870000000001</v>
      </c>
      <c r="O28" s="1109" t="str">
        <f t="shared" si="8"/>
        <v>1</v>
      </c>
      <c r="P28" s="931">
        <f t="shared" si="9"/>
        <v>8.7680597574790546</v>
      </c>
      <c r="Q28" s="441">
        <f t="shared" si="1"/>
        <v>2.6113801780034551</v>
      </c>
      <c r="R28">
        <v>5015187</v>
      </c>
      <c r="S28">
        <v>8768059.7574790549</v>
      </c>
    </row>
    <row r="29" spans="1:19" ht="24.95" customHeight="1">
      <c r="A29" s="943">
        <v>22</v>
      </c>
      <c r="B29" s="915" t="s">
        <v>631</v>
      </c>
      <c r="C29" s="1287">
        <v>1707270</v>
      </c>
      <c r="D29" s="1101">
        <v>1763140</v>
      </c>
      <c r="E29" s="916">
        <f t="shared" si="10"/>
        <v>1.6398596319501042</v>
      </c>
      <c r="F29" s="916">
        <f t="shared" si="10"/>
        <v>1.6706797239625781</v>
      </c>
      <c r="G29" s="916">
        <f t="shared" si="10"/>
        <v>1.7014998159750521</v>
      </c>
      <c r="H29" s="916">
        <f t="shared" si="10"/>
        <v>1.732319907987526</v>
      </c>
      <c r="I29" s="1104">
        <f t="shared" si="2"/>
        <v>1.7631399999999999</v>
      </c>
      <c r="J29" s="935">
        <f t="shared" si="3"/>
        <v>3.082009201247389E-2</v>
      </c>
      <c r="K29" s="936">
        <f t="shared" si="4"/>
        <v>3.082009201247389E-2</v>
      </c>
      <c r="L29" s="936">
        <f t="shared" si="5"/>
        <v>3.082009201247389E-2</v>
      </c>
      <c r="M29" s="937">
        <f t="shared" si="6"/>
        <v>3.082009201247389E-2</v>
      </c>
      <c r="N29" s="1107">
        <f t="shared" si="7"/>
        <v>0.958005</v>
      </c>
      <c r="O29" s="1109" t="str">
        <f t="shared" si="8"/>
        <v>1</v>
      </c>
      <c r="P29" s="931">
        <f t="shared" si="9"/>
        <v>1.6895901440935539</v>
      </c>
      <c r="Q29" s="441">
        <f t="shared" si="1"/>
        <v>2.6135744216247661</v>
      </c>
      <c r="R29">
        <v>958005</v>
      </c>
      <c r="S29">
        <v>1689590.144093554</v>
      </c>
    </row>
    <row r="30" spans="1:19" ht="24.95" customHeight="1">
      <c r="A30" s="943">
        <v>23</v>
      </c>
      <c r="B30" s="915" t="s">
        <v>632</v>
      </c>
      <c r="C30" s="1287">
        <v>600360</v>
      </c>
      <c r="D30" s="1101">
        <v>612590</v>
      </c>
      <c r="E30" s="916">
        <f t="shared" si="10"/>
        <v>0.56975714460355631</v>
      </c>
      <c r="F30" s="916">
        <f t="shared" si="10"/>
        <v>0.58046535845266722</v>
      </c>
      <c r="G30" s="916">
        <f t="shared" si="10"/>
        <v>0.59117357230177814</v>
      </c>
      <c r="H30" s="916">
        <f t="shared" si="10"/>
        <v>0.60188178615088905</v>
      </c>
      <c r="I30" s="1104">
        <f t="shared" si="2"/>
        <v>0.61258999999999997</v>
      </c>
      <c r="J30" s="935">
        <f t="shared" si="3"/>
        <v>1.0708213849110894E-2</v>
      </c>
      <c r="K30" s="936">
        <f t="shared" si="4"/>
        <v>1.0708213849110894E-2</v>
      </c>
      <c r="L30" s="936">
        <f t="shared" si="5"/>
        <v>1.0708213849110894E-2</v>
      </c>
      <c r="M30" s="937">
        <f t="shared" si="6"/>
        <v>1.0708213849110894E-2</v>
      </c>
      <c r="N30" s="1107">
        <f t="shared" si="7"/>
        <v>0.33407599999999998</v>
      </c>
      <c r="O30" s="1109" t="str">
        <f t="shared" si="8"/>
        <v>1</v>
      </c>
      <c r="P30" s="931">
        <f t="shared" si="9"/>
        <v>0.58909839700423683</v>
      </c>
      <c r="Q30" s="441">
        <f t="shared" si="1"/>
        <v>2.8062071483832378</v>
      </c>
      <c r="R30">
        <v>334076</v>
      </c>
      <c r="S30">
        <v>589098.39700423682</v>
      </c>
    </row>
    <row r="31" spans="1:19" ht="24.95" customHeight="1">
      <c r="A31" s="943">
        <v>24</v>
      </c>
      <c r="B31" s="915" t="s">
        <v>633</v>
      </c>
      <c r="C31" s="1287">
        <v>911840</v>
      </c>
      <c r="D31" s="1101">
        <v>927780</v>
      </c>
      <c r="E31" s="916">
        <f t="shared" si="10"/>
        <v>0.86290877033625679</v>
      </c>
      <c r="F31" s="916">
        <f t="shared" si="10"/>
        <v>0.87912657775219261</v>
      </c>
      <c r="G31" s="916">
        <f t="shared" si="10"/>
        <v>0.89534438516812842</v>
      </c>
      <c r="H31" s="916">
        <f t="shared" si="10"/>
        <v>0.91156219258406423</v>
      </c>
      <c r="I31" s="1104">
        <f t="shared" si="2"/>
        <v>0.92778000000000005</v>
      </c>
      <c r="J31" s="935">
        <f t="shared" si="3"/>
        <v>1.621780741593579E-2</v>
      </c>
      <c r="K31" s="936">
        <f t="shared" si="4"/>
        <v>1.621780741593579E-2</v>
      </c>
      <c r="L31" s="936">
        <f t="shared" si="5"/>
        <v>1.621780741593579E-2</v>
      </c>
      <c r="M31" s="937">
        <f t="shared" si="6"/>
        <v>1.621780741593579E-2</v>
      </c>
      <c r="N31" s="1107">
        <f t="shared" si="7"/>
        <v>0.510382</v>
      </c>
      <c r="O31" s="1109" t="str">
        <f t="shared" si="8"/>
        <v>1</v>
      </c>
      <c r="P31" s="931">
        <f t="shared" si="9"/>
        <v>0.89254948777198406</v>
      </c>
      <c r="Q31" s="441">
        <f t="shared" si="1"/>
        <v>2.8276649041104003</v>
      </c>
      <c r="R31">
        <v>510382</v>
      </c>
      <c r="S31">
        <v>892549.48777198407</v>
      </c>
    </row>
    <row r="32" spans="1:19" ht="24.95" customHeight="1">
      <c r="A32" s="943">
        <v>25</v>
      </c>
      <c r="B32" s="915" t="s">
        <v>634</v>
      </c>
      <c r="C32" s="1287">
        <v>4428310</v>
      </c>
      <c r="D32" s="1101">
        <v>4522950</v>
      </c>
      <c r="E32" s="916">
        <f t="shared" si="10"/>
        <v>4.2067011821685885</v>
      </c>
      <c r="F32" s="916">
        <f t="shared" si="10"/>
        <v>4.2857633866264413</v>
      </c>
      <c r="G32" s="916">
        <f t="shared" si="10"/>
        <v>4.3648255910842941</v>
      </c>
      <c r="H32" s="916">
        <f t="shared" si="10"/>
        <v>4.443887795542147</v>
      </c>
      <c r="I32" s="1104">
        <f t="shared" si="2"/>
        <v>4.5229499999999998</v>
      </c>
      <c r="J32" s="935">
        <f t="shared" si="3"/>
        <v>7.9062204457852905E-2</v>
      </c>
      <c r="K32" s="936">
        <f t="shared" si="4"/>
        <v>7.9062204457852905E-2</v>
      </c>
      <c r="L32" s="936">
        <f t="shared" si="5"/>
        <v>7.9062204457852905E-2</v>
      </c>
      <c r="M32" s="937">
        <f t="shared" si="6"/>
        <v>7.9062204457852905E-2</v>
      </c>
      <c r="N32" s="1107">
        <f t="shared" si="7"/>
        <v>2.4619970000000002</v>
      </c>
      <c r="O32" s="1109" t="str">
        <f t="shared" si="8"/>
        <v>1</v>
      </c>
      <c r="P32" s="931">
        <f t="shared" si="9"/>
        <v>4.3410621661173012</v>
      </c>
      <c r="Q32" s="441">
        <f t="shared" si="1"/>
        <v>2.6994338175877588</v>
      </c>
      <c r="R32">
        <v>2461997</v>
      </c>
      <c r="S32">
        <v>4341062.1661173012</v>
      </c>
    </row>
    <row r="33" spans="1:19" ht="24.95" customHeight="1">
      <c r="A33" s="943">
        <v>26</v>
      </c>
      <c r="B33" s="915" t="s">
        <v>635</v>
      </c>
      <c r="C33" s="1287">
        <v>718070</v>
      </c>
      <c r="D33" s="1101">
        <v>767410</v>
      </c>
      <c r="E33" s="916">
        <f t="shared" si="10"/>
        <v>0.71375198801843853</v>
      </c>
      <c r="F33" s="916">
        <f t="shared" si="10"/>
        <v>0.72716649101382891</v>
      </c>
      <c r="G33" s="916">
        <f t="shared" si="10"/>
        <v>0.74058099400921928</v>
      </c>
      <c r="H33" s="916">
        <f t="shared" si="10"/>
        <v>0.75399549700460966</v>
      </c>
      <c r="I33" s="1104">
        <f t="shared" si="2"/>
        <v>0.76741000000000004</v>
      </c>
      <c r="J33" s="935">
        <f t="shared" si="3"/>
        <v>1.3414502995390376E-2</v>
      </c>
      <c r="K33" s="936">
        <f t="shared" si="4"/>
        <v>1.3414502995390376E-2</v>
      </c>
      <c r="L33" s="936">
        <f t="shared" si="5"/>
        <v>1.3414502995390376E-2</v>
      </c>
      <c r="M33" s="937">
        <f t="shared" si="6"/>
        <v>1.3414502995390376E-2</v>
      </c>
      <c r="N33" s="1107">
        <f t="shared" si="7"/>
        <v>0.42619400000000002</v>
      </c>
      <c r="O33" s="1109" t="str">
        <f t="shared" si="8"/>
        <v>1</v>
      </c>
      <c r="P33" s="931">
        <f t="shared" si="9"/>
        <v>0.7336279555013635</v>
      </c>
      <c r="Q33" s="441">
        <f t="shared" si="1"/>
        <v>2.4816775164726526</v>
      </c>
      <c r="R33">
        <v>426194</v>
      </c>
      <c r="S33">
        <v>733627.9555013635</v>
      </c>
    </row>
    <row r="34" spans="1:19" ht="24.95" customHeight="1" thickBot="1">
      <c r="A34" s="945">
        <v>27</v>
      </c>
      <c r="B34" s="946" t="s">
        <v>636</v>
      </c>
      <c r="C34" s="1288">
        <v>1006220</v>
      </c>
      <c r="D34" s="1111">
        <v>1057140</v>
      </c>
      <c r="E34" s="1112">
        <f>+F34-J34</f>
        <v>0.98322380033334467</v>
      </c>
      <c r="F34" s="1112">
        <f>+G34-K34</f>
        <v>1.0017028502500085</v>
      </c>
      <c r="G34" s="1112">
        <f>+H34-L34</f>
        <v>1.0201819001666723</v>
      </c>
      <c r="H34" s="1112">
        <f>+I34-M34</f>
        <v>1.0386609500833361</v>
      </c>
      <c r="I34" s="1113">
        <f>+D34/10^6</f>
        <v>1.05714</v>
      </c>
      <c r="J34" s="1114">
        <f>(I34*$J$7)/$I$7</f>
        <v>1.8479049916663819E-2</v>
      </c>
      <c r="K34" s="1115">
        <f>(I34*$K$7)/$I$7</f>
        <v>1.8479049916663819E-2</v>
      </c>
      <c r="L34" s="1115">
        <f>(I34*$L$7)/$I$7</f>
        <v>1.8479049916663819E-2</v>
      </c>
      <c r="M34" s="1116">
        <f>(I34*$M$7)/$I$7</f>
        <v>1.8479049916663819E-2</v>
      </c>
      <c r="N34" s="1117">
        <f t="shared" si="7"/>
        <v>0.588727</v>
      </c>
      <c r="O34" s="1118" t="str">
        <f>IF(N34&gt;=I34,5,IF(N34&gt;=H34,4+((N34-H34)/(I34-H34)),IF(N34&gt;=G34,3+((N34-G34)/(H34-G34)),IF(N34&gt;=F34,2+((N34-F34)/(G34-F34)),IF(N34&gt;=E34,1+((N34-E34)/(F34-E34)),"1")))))</f>
        <v>1</v>
      </c>
      <c r="P34" s="1119">
        <f t="shared" si="9"/>
        <v>1.0132351486137676</v>
      </c>
      <c r="Q34" s="1120">
        <f>IF(P34&gt;=$I34,5,IF(P34&gt;=$H34,4+((P34-$H34)/($I34-$H34)),IF(P34&gt;=$G34,3+((P34-$G34)/($H34-$G34)),IF(P34&gt;=$F34,2+((P34-$F34)/($G34-$F34)),IF(P34&gt;=$E34,1+((P34-$E34)/($F34-$E34)),"1")))))</f>
        <v>2.6240742038019857</v>
      </c>
      <c r="R34">
        <v>588727</v>
      </c>
      <c r="S34">
        <v>1013235.1486137676</v>
      </c>
    </row>
  </sheetData>
  <mergeCells count="10">
    <mergeCell ref="A1:Q1"/>
    <mergeCell ref="A2:Q2"/>
    <mergeCell ref="A3:A4"/>
    <mergeCell ref="B3:B4"/>
    <mergeCell ref="D3:D4"/>
    <mergeCell ref="E3:I3"/>
    <mergeCell ref="N3:N4"/>
    <mergeCell ref="O3:O4"/>
    <mergeCell ref="P3:P4"/>
    <mergeCell ref="Q3:Q4"/>
  </mergeCells>
  <conditionalFormatting sqref="Q7:Q34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{35060006-B247-469A-B388-7D4ABE1C33A9}</x14:id>
        </ext>
      </extLst>
    </cfRule>
  </conditionalFormatting>
  <conditionalFormatting sqref="O7:O3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{B6E9490D-B82C-45AB-A258-B94BBABEA260}</x14:id>
        </ext>
      </extLst>
    </cfRule>
  </conditionalFormatting>
  <pageMargins left="0.55000000000000004" right="0.52" top="0.46" bottom="0.38" header="0.3" footer="0.3"/>
  <pageSetup paperSize="9" scale="63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060006-B247-469A-B388-7D4ABE1C33A9}">
            <x14:dataBar minLength="0" maxLength="100" negativeBarColorSameAsPositive="1" axisPosition="none">
              <x14:cfvo type="min"/>
              <x14:cfvo type="max"/>
            </x14:dataBar>
          </x14:cfRule>
          <xm:sqref>Q7:Q34</xm:sqref>
        </x14:conditionalFormatting>
        <x14:conditionalFormatting xmlns:xm="http://schemas.microsoft.com/office/excel/2006/main">
          <x14:cfRule type="dataBar" id="{B6E9490D-B82C-45AB-A258-B94BBABEA260}">
            <x14:dataBar minLength="0" maxLength="100" negativeBarColorSameAsPositive="1" axisPosition="none">
              <x14:cfvo type="min"/>
              <x14:cfvo type="max"/>
            </x14:dataBar>
          </x14:cfRule>
          <xm:sqref>O7:O34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72" workbookViewId="0">
      <selection activeCell="O30" sqref="O30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479"/>
  <sheetViews>
    <sheetView topLeftCell="A31" workbookViewId="0">
      <selection activeCell="B26" sqref="B26"/>
    </sheetView>
  </sheetViews>
  <sheetFormatPr defaultRowHeight="15.75"/>
  <cols>
    <col min="1" max="1" width="9.7109375" style="291" customWidth="1"/>
    <col min="2" max="2" width="57.28515625" style="291" bestFit="1" customWidth="1"/>
    <col min="3" max="3" width="13.85546875" style="292" bestFit="1" customWidth="1"/>
    <col min="4" max="4" width="19" style="293" hidden="1" customWidth="1"/>
    <col min="5" max="5" width="16.5703125" style="293" bestFit="1" customWidth="1"/>
    <col min="6" max="6" width="15.7109375" style="1" bestFit="1" customWidth="1"/>
    <col min="7" max="7" width="18.28515625" style="1" bestFit="1" customWidth="1"/>
    <col min="8" max="9" width="14.42578125" style="1" customWidth="1"/>
    <col min="10" max="10" width="15.42578125" style="1" bestFit="1" customWidth="1"/>
    <col min="11" max="16" width="14.42578125" style="1" customWidth="1"/>
    <col min="17" max="17" width="15.7109375" style="1" bestFit="1" customWidth="1"/>
    <col min="18" max="33" width="14.42578125" style="1" customWidth="1"/>
    <col min="34" max="34" width="12" bestFit="1" customWidth="1"/>
  </cols>
  <sheetData>
    <row r="1" spans="1:33" ht="26.25">
      <c r="A1" s="1156" t="s">
        <v>0</v>
      </c>
      <c r="B1" s="1156"/>
      <c r="C1" s="1156"/>
      <c r="D1" s="1156"/>
      <c r="E1" s="1156"/>
      <c r="F1" s="1156"/>
      <c r="G1" s="1156"/>
      <c r="H1" s="1156"/>
      <c r="J1" s="2"/>
    </row>
    <row r="2" spans="1:33" ht="26.25">
      <c r="A2" s="1157" t="s">
        <v>653</v>
      </c>
      <c r="B2" s="1157"/>
      <c r="C2" s="1157"/>
      <c r="D2" s="1157"/>
      <c r="E2" s="1157"/>
      <c r="F2" s="1157"/>
      <c r="G2" s="1157"/>
      <c r="H2" s="1157"/>
      <c r="I2" s="3"/>
      <c r="J2" s="4"/>
    </row>
    <row r="4" spans="1:33" ht="21" customHeight="1">
      <c r="A4" s="1158" t="s">
        <v>1</v>
      </c>
      <c r="B4" s="1159"/>
      <c r="C4" s="1163" t="s">
        <v>2</v>
      </c>
      <c r="D4" s="1165" t="s">
        <v>654</v>
      </c>
      <c r="E4" s="5" t="s">
        <v>3</v>
      </c>
      <c r="F4" s="6">
        <v>1003</v>
      </c>
      <c r="G4" s="6">
        <v>1004</v>
      </c>
      <c r="H4" s="6">
        <v>1005</v>
      </c>
      <c r="I4" s="6">
        <v>1006</v>
      </c>
      <c r="J4" s="6">
        <v>1007</v>
      </c>
      <c r="K4" s="6">
        <v>1008</v>
      </c>
      <c r="L4" s="6">
        <v>1009</v>
      </c>
      <c r="M4" s="6">
        <v>1010</v>
      </c>
      <c r="N4" s="6">
        <v>1011</v>
      </c>
      <c r="O4" s="6">
        <v>1012</v>
      </c>
      <c r="P4" s="6">
        <v>1013</v>
      </c>
      <c r="Q4" s="6">
        <v>1014</v>
      </c>
      <c r="R4" s="6">
        <v>1015</v>
      </c>
      <c r="S4" s="6">
        <v>1016</v>
      </c>
      <c r="T4" s="6">
        <v>1017</v>
      </c>
      <c r="U4" s="6">
        <v>1018</v>
      </c>
      <c r="V4" s="6">
        <v>1019</v>
      </c>
      <c r="W4" s="6">
        <v>1020</v>
      </c>
      <c r="X4" s="6">
        <v>1021</v>
      </c>
      <c r="Y4" s="6">
        <v>1022</v>
      </c>
      <c r="Z4" s="6">
        <v>1023</v>
      </c>
      <c r="AA4" s="6">
        <v>1024</v>
      </c>
      <c r="AB4" s="6">
        <v>1025</v>
      </c>
      <c r="AC4" s="6">
        <v>1026</v>
      </c>
      <c r="AD4" s="6">
        <v>1027</v>
      </c>
      <c r="AE4" s="6">
        <v>1028</v>
      </c>
      <c r="AF4" s="6">
        <v>1029</v>
      </c>
      <c r="AG4" s="6">
        <v>1030</v>
      </c>
    </row>
    <row r="5" spans="1:33" ht="12.75" customHeight="1">
      <c r="A5" s="1158"/>
      <c r="B5" s="1160"/>
      <c r="C5" s="1163"/>
      <c r="D5" s="1166"/>
      <c r="E5" s="1163" t="s">
        <v>4</v>
      </c>
      <c r="F5" s="1154" t="s">
        <v>5</v>
      </c>
      <c r="G5" s="1154" t="s">
        <v>6</v>
      </c>
      <c r="H5" s="1154" t="s">
        <v>7</v>
      </c>
      <c r="I5" s="1154" t="s">
        <v>8</v>
      </c>
      <c r="J5" s="1154" t="s">
        <v>9</v>
      </c>
      <c r="K5" s="1154" t="s">
        <v>10</v>
      </c>
      <c r="L5" s="1154" t="s">
        <v>11</v>
      </c>
      <c r="M5" s="1154" t="s">
        <v>12</v>
      </c>
      <c r="N5" s="1154" t="s">
        <v>13</v>
      </c>
      <c r="O5" s="1154" t="s">
        <v>14</v>
      </c>
      <c r="P5" s="1154" t="s">
        <v>15</v>
      </c>
      <c r="Q5" s="1154" t="s">
        <v>16</v>
      </c>
      <c r="R5" s="1154" t="s">
        <v>17</v>
      </c>
      <c r="S5" s="1154" t="s">
        <v>18</v>
      </c>
      <c r="T5" s="1154" t="s">
        <v>19</v>
      </c>
      <c r="U5" s="1154" t="s">
        <v>20</v>
      </c>
      <c r="V5" s="1154" t="s">
        <v>21</v>
      </c>
      <c r="W5" s="1154" t="s">
        <v>22</v>
      </c>
      <c r="X5" s="1154" t="s">
        <v>23</v>
      </c>
      <c r="Y5" s="1154" t="s">
        <v>24</v>
      </c>
      <c r="Z5" s="1154" t="s">
        <v>25</v>
      </c>
      <c r="AA5" s="1154" t="s">
        <v>26</v>
      </c>
      <c r="AB5" s="1154" t="s">
        <v>27</v>
      </c>
      <c r="AC5" s="1154" t="s">
        <v>28</v>
      </c>
      <c r="AD5" s="1154" t="s">
        <v>29</v>
      </c>
      <c r="AE5" s="1154" t="s">
        <v>30</v>
      </c>
      <c r="AF5" s="1154" t="s">
        <v>31</v>
      </c>
      <c r="AG5" s="1154" t="s">
        <v>32</v>
      </c>
    </row>
    <row r="6" spans="1:33" ht="13.5" customHeight="1" thickBot="1">
      <c r="A6" s="1161"/>
      <c r="B6" s="1162"/>
      <c r="C6" s="1164"/>
      <c r="D6" s="1167"/>
      <c r="E6" s="1164"/>
      <c r="F6" s="1155"/>
      <c r="G6" s="1155"/>
      <c r="H6" s="1155"/>
      <c r="I6" s="1155"/>
      <c r="J6" s="1155"/>
      <c r="K6" s="1155"/>
      <c r="L6" s="1155"/>
      <c r="M6" s="1155"/>
      <c r="N6" s="1155"/>
      <c r="O6" s="1155"/>
      <c r="P6" s="1155"/>
      <c r="Q6" s="1155"/>
      <c r="R6" s="1155"/>
      <c r="S6" s="1155"/>
      <c r="T6" s="1155"/>
      <c r="U6" s="1155"/>
      <c r="V6" s="1155"/>
      <c r="W6" s="1155"/>
      <c r="X6" s="1155"/>
      <c r="Y6" s="1155"/>
      <c r="Z6" s="1155"/>
      <c r="AA6" s="1155"/>
      <c r="AB6" s="1155"/>
      <c r="AC6" s="1155"/>
      <c r="AD6" s="1155"/>
      <c r="AE6" s="1155"/>
      <c r="AF6" s="1155"/>
      <c r="AG6" s="1155"/>
    </row>
    <row r="7" spans="1:33" ht="21">
      <c r="A7" s="7" t="s">
        <v>33</v>
      </c>
      <c r="B7" s="8"/>
      <c r="C7" s="9"/>
      <c r="D7" s="10"/>
      <c r="E7" s="11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33" s="18" customFormat="1" ht="18.75">
      <c r="A8" s="13" t="s">
        <v>34</v>
      </c>
      <c r="B8" s="14"/>
      <c r="C8" s="15" t="s">
        <v>35</v>
      </c>
      <c r="D8" s="16">
        <f>+E8</f>
        <v>431997</v>
      </c>
      <c r="E8" s="17">
        <f>SUM(F8:AG8)</f>
        <v>431997</v>
      </c>
      <c r="F8" s="17"/>
      <c r="G8" s="17">
        <v>125162</v>
      </c>
      <c r="H8" s="17">
        <v>3574</v>
      </c>
      <c r="I8" s="17">
        <v>19441</v>
      </c>
      <c r="J8" s="17">
        <v>22412</v>
      </c>
      <c r="K8" s="17">
        <v>5743</v>
      </c>
      <c r="L8" s="17">
        <v>5953</v>
      </c>
      <c r="M8" s="17">
        <v>7212</v>
      </c>
      <c r="N8" s="17">
        <v>6192</v>
      </c>
      <c r="O8" s="17">
        <v>17534</v>
      </c>
      <c r="P8" s="17">
        <v>1384</v>
      </c>
      <c r="Q8" s="17">
        <v>43939</v>
      </c>
      <c r="R8" s="17">
        <v>6147</v>
      </c>
      <c r="S8" s="17">
        <v>9061</v>
      </c>
      <c r="T8" s="17">
        <v>13298</v>
      </c>
      <c r="U8" s="17">
        <v>6489</v>
      </c>
      <c r="V8" s="17">
        <v>4007</v>
      </c>
      <c r="W8" s="17">
        <v>16326</v>
      </c>
      <c r="X8" s="17">
        <v>5575</v>
      </c>
      <c r="Y8" s="17">
        <v>24830</v>
      </c>
      <c r="Z8" s="17">
        <v>6740</v>
      </c>
      <c r="AA8" s="17">
        <v>34795</v>
      </c>
      <c r="AB8" s="17">
        <v>9961</v>
      </c>
      <c r="AC8" s="17">
        <v>2699</v>
      </c>
      <c r="AD8" s="17">
        <v>4314</v>
      </c>
      <c r="AE8" s="17">
        <v>20665</v>
      </c>
      <c r="AF8" s="17">
        <v>4018</v>
      </c>
      <c r="AG8" s="17">
        <v>4526</v>
      </c>
    </row>
    <row r="9" spans="1:33" ht="18.75">
      <c r="A9" s="447" t="s">
        <v>36</v>
      </c>
      <c r="B9" s="259"/>
      <c r="C9" s="158"/>
      <c r="D9" s="448"/>
      <c r="E9" s="166"/>
      <c r="F9" s="448"/>
      <c r="G9" s="449"/>
      <c r="H9" s="450"/>
      <c r="I9" s="450"/>
      <c r="J9" s="450"/>
      <c r="K9" s="450"/>
      <c r="L9" s="450"/>
      <c r="M9" s="450"/>
      <c r="N9" s="450"/>
      <c r="O9" s="450"/>
      <c r="P9" s="450"/>
      <c r="Q9" s="450"/>
      <c r="R9" s="450"/>
      <c r="S9" s="450"/>
      <c r="T9" s="450"/>
      <c r="U9" s="450"/>
      <c r="V9" s="450"/>
      <c r="W9" s="450"/>
      <c r="X9" s="450"/>
      <c r="Y9" s="450"/>
      <c r="Z9" s="450"/>
      <c r="AA9" s="450"/>
      <c r="AB9" s="450"/>
      <c r="AC9" s="450"/>
      <c r="AD9" s="450"/>
      <c r="AE9" s="450"/>
      <c r="AF9" s="450"/>
      <c r="AG9" s="450"/>
    </row>
    <row r="10" spans="1:33" ht="18.75">
      <c r="A10" s="181" t="s">
        <v>37</v>
      </c>
      <c r="B10" s="451"/>
      <c r="C10" s="452" t="s">
        <v>35</v>
      </c>
      <c r="D10" s="19"/>
      <c r="E10" s="20">
        <f>SUM(F10:AG10)</f>
        <v>20990</v>
      </c>
      <c r="F10" s="453">
        <f>+F11+F12</f>
        <v>0</v>
      </c>
      <c r="G10" s="453">
        <v>6350</v>
      </c>
      <c r="H10" s="453">
        <v>135</v>
      </c>
      <c r="I10" s="453">
        <v>1460</v>
      </c>
      <c r="J10" s="453">
        <v>1220</v>
      </c>
      <c r="K10" s="453">
        <v>220</v>
      </c>
      <c r="L10" s="453">
        <v>310</v>
      </c>
      <c r="M10" s="453">
        <v>290</v>
      </c>
      <c r="N10" s="453">
        <v>285</v>
      </c>
      <c r="O10" s="453">
        <v>810</v>
      </c>
      <c r="P10" s="453">
        <v>115</v>
      </c>
      <c r="Q10" s="453">
        <v>1405</v>
      </c>
      <c r="R10" s="453">
        <v>255</v>
      </c>
      <c r="S10" s="453">
        <v>485</v>
      </c>
      <c r="T10" s="453">
        <v>420</v>
      </c>
      <c r="U10" s="453">
        <v>155</v>
      </c>
      <c r="V10" s="453">
        <v>130</v>
      </c>
      <c r="W10" s="453">
        <v>625</v>
      </c>
      <c r="X10" s="453">
        <v>245</v>
      </c>
      <c r="Y10" s="453">
        <v>1110</v>
      </c>
      <c r="Z10" s="453">
        <v>280</v>
      </c>
      <c r="AA10" s="453">
        <v>2270</v>
      </c>
      <c r="AB10" s="453">
        <v>880</v>
      </c>
      <c r="AC10" s="453">
        <v>105</v>
      </c>
      <c r="AD10" s="453">
        <v>245</v>
      </c>
      <c r="AE10" s="453">
        <v>770</v>
      </c>
      <c r="AF10" s="453">
        <v>185</v>
      </c>
      <c r="AG10" s="453">
        <v>230</v>
      </c>
    </row>
    <row r="11" spans="1:33" ht="18.75">
      <c r="A11" s="181" t="s">
        <v>38</v>
      </c>
      <c r="B11" s="182"/>
      <c r="C11" s="452" t="s">
        <v>35</v>
      </c>
      <c r="D11" s="19"/>
      <c r="E11" s="21">
        <f>SUM(F11:AG11)</f>
        <v>20990</v>
      </c>
      <c r="F11" s="454">
        <v>0</v>
      </c>
      <c r="G11" s="454">
        <v>6350</v>
      </c>
      <c r="H11" s="454">
        <v>135</v>
      </c>
      <c r="I11" s="454">
        <v>1460</v>
      </c>
      <c r="J11" s="454">
        <v>1220</v>
      </c>
      <c r="K11" s="454">
        <v>220</v>
      </c>
      <c r="L11" s="454">
        <v>310</v>
      </c>
      <c r="M11" s="454">
        <v>290</v>
      </c>
      <c r="N11" s="454">
        <v>285</v>
      </c>
      <c r="O11" s="454">
        <v>810</v>
      </c>
      <c r="P11" s="454">
        <v>115</v>
      </c>
      <c r="Q11" s="454">
        <v>1405</v>
      </c>
      <c r="R11" s="454">
        <v>255</v>
      </c>
      <c r="S11" s="454">
        <v>485</v>
      </c>
      <c r="T11" s="454">
        <v>420</v>
      </c>
      <c r="U11" s="454">
        <v>155</v>
      </c>
      <c r="V11" s="454">
        <v>130</v>
      </c>
      <c r="W11" s="454">
        <v>625</v>
      </c>
      <c r="X11" s="454">
        <v>245</v>
      </c>
      <c r="Y11" s="454">
        <v>1110</v>
      </c>
      <c r="Z11" s="454">
        <v>280</v>
      </c>
      <c r="AA11" s="454">
        <v>2270</v>
      </c>
      <c r="AB11" s="454">
        <v>880</v>
      </c>
      <c r="AC11" s="454">
        <v>105</v>
      </c>
      <c r="AD11" s="454">
        <v>245</v>
      </c>
      <c r="AE11" s="454">
        <v>770</v>
      </c>
      <c r="AF11" s="454">
        <v>185</v>
      </c>
      <c r="AG11" s="454">
        <v>230</v>
      </c>
    </row>
    <row r="12" spans="1:33" ht="18.75">
      <c r="A12" s="455" t="s">
        <v>39</v>
      </c>
      <c r="B12" s="456"/>
      <c r="C12" s="457" t="s">
        <v>35</v>
      </c>
      <c r="D12" s="22"/>
      <c r="E12" s="23">
        <f t="shared" ref="E12:E17" si="0">SUM(F12:AG12)</f>
        <v>0</v>
      </c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</row>
    <row r="13" spans="1:33" ht="18.75">
      <c r="A13" s="455" t="s">
        <v>40</v>
      </c>
      <c r="B13" s="456"/>
      <c r="C13" s="457" t="s">
        <v>35</v>
      </c>
      <c r="D13" s="22"/>
      <c r="E13" s="24">
        <f t="shared" si="0"/>
        <v>0</v>
      </c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</row>
    <row r="14" spans="1:33" ht="18.75">
      <c r="A14" s="181" t="s">
        <v>41</v>
      </c>
      <c r="B14" s="451"/>
      <c r="C14" s="452" t="s">
        <v>35</v>
      </c>
      <c r="D14" s="19"/>
      <c r="E14" s="21">
        <f t="shared" si="0"/>
        <v>0</v>
      </c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4"/>
      <c r="Z14" s="454"/>
      <c r="AA14" s="454"/>
      <c r="AB14" s="454"/>
      <c r="AC14" s="454"/>
      <c r="AD14" s="454"/>
      <c r="AE14" s="454"/>
      <c r="AF14" s="454"/>
      <c r="AG14" s="454"/>
    </row>
    <row r="15" spans="1:33" ht="18.75">
      <c r="A15" s="460" t="s">
        <v>42</v>
      </c>
      <c r="B15" s="172"/>
      <c r="C15" s="452" t="s">
        <v>35</v>
      </c>
      <c r="D15" s="19"/>
      <c r="E15" s="21">
        <f t="shared" si="0"/>
        <v>0</v>
      </c>
      <c r="F15" s="461"/>
      <c r="G15" s="454"/>
      <c r="H15" s="454"/>
      <c r="I15" s="454"/>
      <c r="J15" s="454"/>
      <c r="K15" s="454"/>
      <c r="L15" s="454"/>
      <c r="M15" s="454"/>
      <c r="N15" s="454"/>
      <c r="O15" s="454"/>
      <c r="P15" s="454"/>
      <c r="Q15" s="454"/>
      <c r="R15" s="454"/>
      <c r="S15" s="454"/>
      <c r="T15" s="454"/>
      <c r="U15" s="454"/>
      <c r="V15" s="454"/>
      <c r="W15" s="454"/>
      <c r="X15" s="454"/>
      <c r="Y15" s="454"/>
      <c r="Z15" s="454"/>
      <c r="AA15" s="454"/>
      <c r="AB15" s="454"/>
      <c r="AC15" s="454"/>
      <c r="AD15" s="454"/>
      <c r="AE15" s="454"/>
      <c r="AF15" s="454"/>
      <c r="AG15" s="454"/>
    </row>
    <row r="16" spans="1:33" ht="18.75">
      <c r="A16" s="460" t="s">
        <v>43</v>
      </c>
      <c r="B16" s="172"/>
      <c r="C16" s="452" t="s">
        <v>35</v>
      </c>
      <c r="D16" s="19"/>
      <c r="E16" s="21">
        <f t="shared" si="0"/>
        <v>0</v>
      </c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461"/>
      <c r="Q16" s="461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</row>
    <row r="17" spans="1:34" ht="18.75">
      <c r="A17" s="460" t="s">
        <v>44</v>
      </c>
      <c r="B17" s="172"/>
      <c r="C17" s="452" t="s">
        <v>35</v>
      </c>
      <c r="D17" s="21"/>
      <c r="E17" s="21">
        <f t="shared" si="0"/>
        <v>0</v>
      </c>
      <c r="F17" s="461"/>
      <c r="G17" s="461"/>
      <c r="H17" s="461"/>
      <c r="I17" s="461"/>
      <c r="J17" s="461"/>
      <c r="K17" s="461"/>
      <c r="L17" s="461"/>
      <c r="M17" s="461"/>
      <c r="N17" s="461"/>
      <c r="O17" s="461"/>
      <c r="P17" s="461"/>
      <c r="Q17" s="461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</row>
    <row r="18" spans="1:34" s="18" customFormat="1" ht="18.75">
      <c r="A18" s="25" t="s">
        <v>45</v>
      </c>
      <c r="B18" s="26"/>
      <c r="C18" s="27" t="s">
        <v>35</v>
      </c>
      <c r="D18" s="28">
        <f>+D10+D14+D15+D16+D17</f>
        <v>0</v>
      </c>
      <c r="E18" s="28">
        <f>+E10+E14+E15+E16+E17</f>
        <v>20990</v>
      </c>
      <c r="F18" s="28">
        <f>+F10+F14+F15+F16+F17</f>
        <v>0</v>
      </c>
      <c r="G18" s="28">
        <f>+G10+G14+G15+G16+G17</f>
        <v>6350</v>
      </c>
      <c r="H18" s="28">
        <f>+H10+H14+H15+H16+H17</f>
        <v>135</v>
      </c>
      <c r="I18" s="28">
        <f t="shared" ref="I18:AG18" si="1">+I10+I14+I15+I16+I17</f>
        <v>1460</v>
      </c>
      <c r="J18" s="28">
        <f t="shared" si="1"/>
        <v>1220</v>
      </c>
      <c r="K18" s="28">
        <f t="shared" si="1"/>
        <v>220</v>
      </c>
      <c r="L18" s="28">
        <f t="shared" si="1"/>
        <v>310</v>
      </c>
      <c r="M18" s="28">
        <f t="shared" si="1"/>
        <v>290</v>
      </c>
      <c r="N18" s="28">
        <f t="shared" si="1"/>
        <v>285</v>
      </c>
      <c r="O18" s="28">
        <f t="shared" si="1"/>
        <v>810</v>
      </c>
      <c r="P18" s="28">
        <f t="shared" si="1"/>
        <v>115</v>
      </c>
      <c r="Q18" s="28">
        <f t="shared" si="1"/>
        <v>1405</v>
      </c>
      <c r="R18" s="28">
        <f t="shared" si="1"/>
        <v>255</v>
      </c>
      <c r="S18" s="28">
        <f t="shared" si="1"/>
        <v>485</v>
      </c>
      <c r="T18" s="28">
        <f t="shared" si="1"/>
        <v>420</v>
      </c>
      <c r="U18" s="28">
        <f t="shared" si="1"/>
        <v>155</v>
      </c>
      <c r="V18" s="28">
        <f t="shared" si="1"/>
        <v>130</v>
      </c>
      <c r="W18" s="28">
        <f t="shared" si="1"/>
        <v>625</v>
      </c>
      <c r="X18" s="28">
        <f t="shared" si="1"/>
        <v>245</v>
      </c>
      <c r="Y18" s="28">
        <f t="shared" si="1"/>
        <v>1110</v>
      </c>
      <c r="Z18" s="28">
        <f t="shared" si="1"/>
        <v>280</v>
      </c>
      <c r="AA18" s="28">
        <f t="shared" si="1"/>
        <v>2270</v>
      </c>
      <c r="AB18" s="28">
        <f t="shared" si="1"/>
        <v>880</v>
      </c>
      <c r="AC18" s="28">
        <f t="shared" si="1"/>
        <v>105</v>
      </c>
      <c r="AD18" s="28">
        <f t="shared" si="1"/>
        <v>245</v>
      </c>
      <c r="AE18" s="28">
        <f t="shared" si="1"/>
        <v>770</v>
      </c>
      <c r="AF18" s="28">
        <f t="shared" si="1"/>
        <v>185</v>
      </c>
      <c r="AG18" s="28">
        <f t="shared" si="1"/>
        <v>230</v>
      </c>
    </row>
    <row r="19" spans="1:34" ht="18.75">
      <c r="A19" s="171" t="s">
        <v>46</v>
      </c>
      <c r="B19" s="462"/>
      <c r="C19" s="452"/>
      <c r="D19" s="463"/>
      <c r="E19" s="21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464"/>
      <c r="V19" s="464"/>
      <c r="W19" s="464"/>
      <c r="X19" s="464"/>
      <c r="Y19" s="464"/>
      <c r="Z19" s="464"/>
      <c r="AA19" s="464"/>
      <c r="AB19" s="464"/>
      <c r="AC19" s="464"/>
      <c r="AD19" s="464"/>
      <c r="AE19" s="464"/>
      <c r="AF19" s="464"/>
      <c r="AG19" s="464"/>
    </row>
    <row r="20" spans="1:34" ht="18.75">
      <c r="A20" s="171" t="s">
        <v>47</v>
      </c>
      <c r="B20" s="179"/>
      <c r="C20" s="452" t="s">
        <v>35</v>
      </c>
      <c r="D20" s="21"/>
      <c r="E20" s="21">
        <f t="shared" ref="E20:E24" si="2">SUM(F20:AG20)</f>
        <v>3700</v>
      </c>
      <c r="F20" s="454">
        <v>0</v>
      </c>
      <c r="G20" s="465">
        <v>1050</v>
      </c>
      <c r="H20" s="465">
        <v>20</v>
      </c>
      <c r="I20" s="465">
        <v>210</v>
      </c>
      <c r="J20" s="465">
        <v>230</v>
      </c>
      <c r="K20" s="465">
        <v>40</v>
      </c>
      <c r="L20" s="465">
        <v>90</v>
      </c>
      <c r="M20" s="465">
        <v>80</v>
      </c>
      <c r="N20" s="465">
        <v>20</v>
      </c>
      <c r="O20" s="465">
        <v>200</v>
      </c>
      <c r="P20" s="465">
        <v>10</v>
      </c>
      <c r="Q20" s="465">
        <v>360</v>
      </c>
      <c r="R20" s="465">
        <v>40</v>
      </c>
      <c r="S20" s="465">
        <v>40</v>
      </c>
      <c r="T20" s="465">
        <v>150</v>
      </c>
      <c r="U20" s="465">
        <v>50</v>
      </c>
      <c r="V20" s="465">
        <v>40</v>
      </c>
      <c r="W20" s="465">
        <v>120</v>
      </c>
      <c r="X20" s="465">
        <v>60</v>
      </c>
      <c r="Y20" s="465">
        <v>180</v>
      </c>
      <c r="Z20" s="465">
        <v>50</v>
      </c>
      <c r="AA20" s="465">
        <v>290</v>
      </c>
      <c r="AB20" s="465">
        <v>50</v>
      </c>
      <c r="AC20" s="465">
        <v>20</v>
      </c>
      <c r="AD20" s="465">
        <v>40</v>
      </c>
      <c r="AE20" s="465">
        <v>210</v>
      </c>
      <c r="AF20" s="465">
        <v>20</v>
      </c>
      <c r="AG20" s="465">
        <v>30</v>
      </c>
    </row>
    <row r="21" spans="1:34" ht="18.75">
      <c r="A21" s="171" t="s">
        <v>48</v>
      </c>
      <c r="B21" s="179"/>
      <c r="C21" s="452" t="s">
        <v>35</v>
      </c>
      <c r="D21" s="463"/>
      <c r="E21" s="21">
        <f t="shared" si="2"/>
        <v>0</v>
      </c>
      <c r="F21" s="454"/>
      <c r="G21" s="454"/>
      <c r="H21" s="454"/>
      <c r="I21" s="454"/>
      <c r="J21" s="454"/>
      <c r="K21" s="454"/>
      <c r="L21" s="454"/>
      <c r="M21" s="454"/>
      <c r="N21" s="454"/>
      <c r="O21" s="454"/>
      <c r="P21" s="454"/>
      <c r="Q21" s="454"/>
      <c r="R21" s="454"/>
      <c r="S21" s="454"/>
      <c r="T21" s="454"/>
      <c r="U21" s="454"/>
      <c r="V21" s="454"/>
      <c r="W21" s="454"/>
      <c r="X21" s="454"/>
      <c r="Y21" s="454"/>
      <c r="Z21" s="454"/>
      <c r="AA21" s="454"/>
      <c r="AB21" s="454"/>
      <c r="AC21" s="454"/>
      <c r="AD21" s="454"/>
      <c r="AE21" s="454"/>
      <c r="AF21" s="454"/>
      <c r="AG21" s="454"/>
    </row>
    <row r="22" spans="1:34" ht="18.75">
      <c r="A22" s="171" t="s">
        <v>49</v>
      </c>
      <c r="B22" s="179"/>
      <c r="C22" s="452" t="s">
        <v>35</v>
      </c>
      <c r="D22" s="463"/>
      <c r="E22" s="21">
        <f t="shared" si="2"/>
        <v>0</v>
      </c>
      <c r="F22" s="454"/>
      <c r="G22" s="454"/>
      <c r="H22" s="454"/>
      <c r="I22" s="454"/>
      <c r="J22" s="454"/>
      <c r="K22" s="454"/>
      <c r="L22" s="454"/>
      <c r="M22" s="454"/>
      <c r="N22" s="454"/>
      <c r="O22" s="454"/>
      <c r="P22" s="454"/>
      <c r="Q22" s="454"/>
      <c r="R22" s="454"/>
      <c r="S22" s="454"/>
      <c r="T22" s="454"/>
      <c r="U22" s="454"/>
      <c r="V22" s="454"/>
      <c r="W22" s="454"/>
      <c r="X22" s="454"/>
      <c r="Y22" s="454"/>
      <c r="Z22" s="454"/>
      <c r="AA22" s="454"/>
      <c r="AB22" s="454"/>
      <c r="AC22" s="454"/>
      <c r="AD22" s="454"/>
      <c r="AE22" s="454"/>
      <c r="AF22" s="454"/>
      <c r="AG22" s="454"/>
    </row>
    <row r="23" spans="1:34" ht="18.75">
      <c r="A23" s="171" t="s">
        <v>50</v>
      </c>
      <c r="B23" s="179"/>
      <c r="C23" s="452" t="s">
        <v>35</v>
      </c>
      <c r="D23" s="463"/>
      <c r="E23" s="21">
        <f t="shared" si="2"/>
        <v>0</v>
      </c>
      <c r="F23" s="454"/>
      <c r="G23" s="454"/>
      <c r="H23" s="454"/>
      <c r="I23" s="454"/>
      <c r="J23" s="454"/>
      <c r="K23" s="454"/>
      <c r="L23" s="454"/>
      <c r="M23" s="454"/>
      <c r="N23" s="454"/>
      <c r="O23" s="454"/>
      <c r="P23" s="454"/>
      <c r="Q23" s="454"/>
      <c r="R23" s="454"/>
      <c r="S23" s="454"/>
      <c r="T23" s="454"/>
      <c r="U23" s="454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</row>
    <row r="24" spans="1:34" ht="18.75">
      <c r="A24" s="171" t="s">
        <v>51</v>
      </c>
      <c r="B24" s="179"/>
      <c r="C24" s="452" t="s">
        <v>35</v>
      </c>
      <c r="D24" s="463"/>
      <c r="E24" s="21">
        <f t="shared" si="2"/>
        <v>0</v>
      </c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54"/>
      <c r="Q24" s="454"/>
      <c r="R24" s="454"/>
      <c r="S24" s="454"/>
      <c r="T24" s="454"/>
      <c r="U24" s="454"/>
      <c r="V24" s="454"/>
      <c r="W24" s="454"/>
      <c r="X24" s="454"/>
      <c r="Y24" s="454"/>
      <c r="Z24" s="454"/>
      <c r="AA24" s="454"/>
      <c r="AB24" s="454"/>
      <c r="AC24" s="454"/>
      <c r="AD24" s="454"/>
      <c r="AE24" s="454"/>
      <c r="AF24" s="454"/>
      <c r="AG24" s="454"/>
    </row>
    <row r="25" spans="1:34" s="18" customFormat="1" ht="18.75">
      <c r="A25" s="466" t="s">
        <v>52</v>
      </c>
      <c r="B25" s="467"/>
      <c r="C25" s="468" t="s">
        <v>35</v>
      </c>
      <c r="D25" s="469">
        <f>SUM(D20:D24)</f>
        <v>0</v>
      </c>
      <c r="E25" s="469">
        <f>SUM(F25:AG25)</f>
        <v>3700</v>
      </c>
      <c r="F25" s="469">
        <f>SUM(F20:F24)</f>
        <v>0</v>
      </c>
      <c r="G25" s="469">
        <f>SUM(G20:G24)</f>
        <v>1050</v>
      </c>
      <c r="H25" s="469">
        <f t="shared" ref="H25:AG25" si="3">SUM(H20:H24)</f>
        <v>20</v>
      </c>
      <c r="I25" s="469">
        <f t="shared" si="3"/>
        <v>210</v>
      </c>
      <c r="J25" s="469">
        <f t="shared" si="3"/>
        <v>230</v>
      </c>
      <c r="K25" s="469">
        <f t="shared" si="3"/>
        <v>40</v>
      </c>
      <c r="L25" s="469">
        <f t="shared" si="3"/>
        <v>90</v>
      </c>
      <c r="M25" s="469">
        <f t="shared" si="3"/>
        <v>80</v>
      </c>
      <c r="N25" s="469">
        <f t="shared" si="3"/>
        <v>20</v>
      </c>
      <c r="O25" s="469">
        <f t="shared" si="3"/>
        <v>200</v>
      </c>
      <c r="P25" s="469">
        <f t="shared" si="3"/>
        <v>10</v>
      </c>
      <c r="Q25" s="469">
        <f t="shared" si="3"/>
        <v>360</v>
      </c>
      <c r="R25" s="469">
        <f t="shared" si="3"/>
        <v>40</v>
      </c>
      <c r="S25" s="469">
        <f t="shared" si="3"/>
        <v>40</v>
      </c>
      <c r="T25" s="469">
        <f t="shared" si="3"/>
        <v>150</v>
      </c>
      <c r="U25" s="469">
        <f t="shared" si="3"/>
        <v>50</v>
      </c>
      <c r="V25" s="469">
        <f t="shared" si="3"/>
        <v>40</v>
      </c>
      <c r="W25" s="469">
        <f t="shared" si="3"/>
        <v>120</v>
      </c>
      <c r="X25" s="469">
        <f t="shared" si="3"/>
        <v>60</v>
      </c>
      <c r="Y25" s="469">
        <f t="shared" si="3"/>
        <v>180</v>
      </c>
      <c r="Z25" s="469">
        <f t="shared" si="3"/>
        <v>50</v>
      </c>
      <c r="AA25" s="469">
        <f t="shared" si="3"/>
        <v>290</v>
      </c>
      <c r="AB25" s="469">
        <f t="shared" si="3"/>
        <v>50</v>
      </c>
      <c r="AC25" s="469">
        <f t="shared" si="3"/>
        <v>20</v>
      </c>
      <c r="AD25" s="469">
        <f t="shared" si="3"/>
        <v>40</v>
      </c>
      <c r="AE25" s="469">
        <f t="shared" si="3"/>
        <v>210</v>
      </c>
      <c r="AF25" s="469">
        <f t="shared" si="3"/>
        <v>20</v>
      </c>
      <c r="AG25" s="469">
        <f t="shared" si="3"/>
        <v>30</v>
      </c>
    </row>
    <row r="26" spans="1:34" s="18" customFormat="1" ht="18.75">
      <c r="A26" s="470" t="s">
        <v>53</v>
      </c>
      <c r="B26" s="471"/>
      <c r="C26" s="472" t="s">
        <v>35</v>
      </c>
      <c r="D26" s="473">
        <f>D8+D18-D25</f>
        <v>431997</v>
      </c>
      <c r="E26" s="473">
        <f>E8+E18-E25</f>
        <v>449287</v>
      </c>
      <c r="F26" s="473">
        <f>F8+F18-F25</f>
        <v>0</v>
      </c>
      <c r="G26" s="473">
        <f>G8+G18-G25</f>
        <v>130462</v>
      </c>
      <c r="H26" s="473">
        <f>H8+H18-H25</f>
        <v>3689</v>
      </c>
      <c r="I26" s="473">
        <f t="shared" ref="I26:AG26" si="4">I8+I18-I25</f>
        <v>20691</v>
      </c>
      <c r="J26" s="473">
        <f t="shared" si="4"/>
        <v>23402</v>
      </c>
      <c r="K26" s="473">
        <f t="shared" si="4"/>
        <v>5923</v>
      </c>
      <c r="L26" s="473">
        <f t="shared" si="4"/>
        <v>6173</v>
      </c>
      <c r="M26" s="473">
        <f t="shared" si="4"/>
        <v>7422</v>
      </c>
      <c r="N26" s="473">
        <f t="shared" si="4"/>
        <v>6457</v>
      </c>
      <c r="O26" s="473">
        <f t="shared" si="4"/>
        <v>18144</v>
      </c>
      <c r="P26" s="473">
        <f t="shared" si="4"/>
        <v>1489</v>
      </c>
      <c r="Q26" s="473">
        <f t="shared" si="4"/>
        <v>44984</v>
      </c>
      <c r="R26" s="473">
        <f t="shared" si="4"/>
        <v>6362</v>
      </c>
      <c r="S26" s="473">
        <f t="shared" si="4"/>
        <v>9506</v>
      </c>
      <c r="T26" s="473">
        <f t="shared" si="4"/>
        <v>13568</v>
      </c>
      <c r="U26" s="473">
        <f t="shared" si="4"/>
        <v>6594</v>
      </c>
      <c r="V26" s="473">
        <f t="shared" si="4"/>
        <v>4097</v>
      </c>
      <c r="W26" s="473">
        <f t="shared" si="4"/>
        <v>16831</v>
      </c>
      <c r="X26" s="473">
        <f t="shared" si="4"/>
        <v>5760</v>
      </c>
      <c r="Y26" s="473">
        <f t="shared" si="4"/>
        <v>25760</v>
      </c>
      <c r="Z26" s="473">
        <f t="shared" si="4"/>
        <v>6970</v>
      </c>
      <c r="AA26" s="473">
        <f t="shared" si="4"/>
        <v>36775</v>
      </c>
      <c r="AB26" s="473">
        <f t="shared" si="4"/>
        <v>10791</v>
      </c>
      <c r="AC26" s="473">
        <f t="shared" si="4"/>
        <v>2784</v>
      </c>
      <c r="AD26" s="473">
        <f t="shared" si="4"/>
        <v>4519</v>
      </c>
      <c r="AE26" s="473">
        <f t="shared" si="4"/>
        <v>21225</v>
      </c>
      <c r="AF26" s="473">
        <f t="shared" si="4"/>
        <v>4183</v>
      </c>
      <c r="AG26" s="473">
        <f t="shared" si="4"/>
        <v>4726</v>
      </c>
    </row>
    <row r="27" spans="1:34" ht="18.75">
      <c r="A27" s="447" t="s">
        <v>54</v>
      </c>
      <c r="B27" s="474"/>
      <c r="C27" s="475" t="s">
        <v>35</v>
      </c>
      <c r="D27" s="476">
        <f>IF(D8=0,"-",(D10/D8)*100)</f>
        <v>0</v>
      </c>
      <c r="E27" s="477">
        <f>IF(E8=0,"-",(E10/E8)*100)</f>
        <v>4.8588300381715612</v>
      </c>
      <c r="F27" s="476" t="str">
        <f>IF(F8=0,"-",(F10/F8)*100)</f>
        <v>-</v>
      </c>
      <c r="G27" s="476">
        <f>IF(G8=0,"-",(G10/G8)*100)</f>
        <v>5.0734248414055383</v>
      </c>
      <c r="H27" s="476">
        <f>IF(H8=0,"-",(H10/H8)*100)</f>
        <v>3.7772803581421375</v>
      </c>
      <c r="I27" s="476">
        <f t="shared" ref="I27:AG27" si="5">IF(I8=0,"-",(I10/I8)*100)</f>
        <v>7.509901754024999</v>
      </c>
      <c r="J27" s="476">
        <f t="shared" si="5"/>
        <v>5.4435124040692484</v>
      </c>
      <c r="K27" s="476">
        <f t="shared" si="5"/>
        <v>3.83075047884381</v>
      </c>
      <c r="L27" s="476">
        <f t="shared" si="5"/>
        <v>5.2074584243238702</v>
      </c>
      <c r="M27" s="476">
        <f t="shared" si="5"/>
        <v>4.0210759844703272</v>
      </c>
      <c r="N27" s="476">
        <f t="shared" si="5"/>
        <v>4.6027131782945734</v>
      </c>
      <c r="O27" s="476">
        <f t="shared" si="5"/>
        <v>4.6195962130717465</v>
      </c>
      <c r="P27" s="476">
        <f t="shared" si="5"/>
        <v>8.3092485549132942</v>
      </c>
      <c r="Q27" s="476">
        <f t="shared" si="5"/>
        <v>3.1976148751678464</v>
      </c>
      <c r="R27" s="476">
        <f t="shared" si="5"/>
        <v>4.1483650561249394</v>
      </c>
      <c r="S27" s="476">
        <f t="shared" si="5"/>
        <v>5.3526100871868447</v>
      </c>
      <c r="T27" s="476">
        <f t="shared" si="5"/>
        <v>3.1583696796510754</v>
      </c>
      <c r="U27" s="476">
        <f t="shared" si="5"/>
        <v>2.3886577284635537</v>
      </c>
      <c r="V27" s="476">
        <f t="shared" si="5"/>
        <v>3.2443224357374594</v>
      </c>
      <c r="W27" s="476">
        <f t="shared" si="5"/>
        <v>3.828249418106088</v>
      </c>
      <c r="X27" s="476">
        <f t="shared" si="5"/>
        <v>4.3946188340807177</v>
      </c>
      <c r="Y27" s="476">
        <f t="shared" si="5"/>
        <v>4.4703987112364079</v>
      </c>
      <c r="Z27" s="476">
        <f t="shared" si="5"/>
        <v>4.154302670623145</v>
      </c>
      <c r="AA27" s="476">
        <f t="shared" si="5"/>
        <v>6.5239258514154335</v>
      </c>
      <c r="AB27" s="476">
        <f t="shared" si="5"/>
        <v>8.8344543720509989</v>
      </c>
      <c r="AC27" s="476">
        <f t="shared" si="5"/>
        <v>3.8903297517599111</v>
      </c>
      <c r="AD27" s="476">
        <f t="shared" si="5"/>
        <v>5.6791840519239685</v>
      </c>
      <c r="AE27" s="476">
        <f t="shared" si="5"/>
        <v>3.726106944108396</v>
      </c>
      <c r="AF27" s="476">
        <f t="shared" si="5"/>
        <v>4.6042807366849186</v>
      </c>
      <c r="AG27" s="476">
        <f t="shared" si="5"/>
        <v>5.0817498895271758</v>
      </c>
    </row>
    <row r="28" spans="1:34" ht="18.75">
      <c r="A28" s="478" t="s">
        <v>55</v>
      </c>
      <c r="B28" s="479"/>
      <c r="C28" s="480" t="s">
        <v>35</v>
      </c>
      <c r="D28" s="481">
        <f>IF(D8=0,"-",((D10+D14)/D8)*100)</f>
        <v>0</v>
      </c>
      <c r="E28" s="482">
        <f>IF(E8=0,"-",((E10+E14)/E8)*100)</f>
        <v>4.8588300381715612</v>
      </c>
      <c r="F28" s="481" t="str">
        <f>IF(F8=0,"-",((F10+F14)/F8)*100)</f>
        <v>-</v>
      </c>
      <c r="G28" s="481">
        <f>IF(G8=0,"-",((G10+G14)/G8)*100)</f>
        <v>5.0734248414055383</v>
      </c>
      <c r="H28" s="481">
        <f>IF(H8=0,"-",((H10+H14)/H8)*100)</f>
        <v>3.7772803581421375</v>
      </c>
      <c r="I28" s="481">
        <f t="shared" ref="I28:AG28" si="6">IF(I8=0,"-",((I10+I14)/I8)*100)</f>
        <v>7.509901754024999</v>
      </c>
      <c r="J28" s="481">
        <f t="shared" si="6"/>
        <v>5.4435124040692484</v>
      </c>
      <c r="K28" s="481">
        <f t="shared" si="6"/>
        <v>3.83075047884381</v>
      </c>
      <c r="L28" s="481">
        <f t="shared" si="6"/>
        <v>5.2074584243238702</v>
      </c>
      <c r="M28" s="481">
        <f t="shared" si="6"/>
        <v>4.0210759844703272</v>
      </c>
      <c r="N28" s="481">
        <f t="shared" si="6"/>
        <v>4.6027131782945734</v>
      </c>
      <c r="O28" s="481">
        <f t="shared" si="6"/>
        <v>4.6195962130717465</v>
      </c>
      <c r="P28" s="481">
        <f t="shared" si="6"/>
        <v>8.3092485549132942</v>
      </c>
      <c r="Q28" s="481">
        <f t="shared" si="6"/>
        <v>3.1976148751678464</v>
      </c>
      <c r="R28" s="481">
        <f t="shared" si="6"/>
        <v>4.1483650561249394</v>
      </c>
      <c r="S28" s="481">
        <f t="shared" si="6"/>
        <v>5.3526100871868447</v>
      </c>
      <c r="T28" s="481">
        <f t="shared" si="6"/>
        <v>3.1583696796510754</v>
      </c>
      <c r="U28" s="481">
        <f t="shared" si="6"/>
        <v>2.3886577284635537</v>
      </c>
      <c r="V28" s="481">
        <f t="shared" si="6"/>
        <v>3.2443224357374594</v>
      </c>
      <c r="W28" s="481">
        <f t="shared" si="6"/>
        <v>3.828249418106088</v>
      </c>
      <c r="X28" s="481">
        <f t="shared" si="6"/>
        <v>4.3946188340807177</v>
      </c>
      <c r="Y28" s="481">
        <f t="shared" si="6"/>
        <v>4.4703987112364079</v>
      </c>
      <c r="Z28" s="481">
        <f t="shared" si="6"/>
        <v>4.154302670623145</v>
      </c>
      <c r="AA28" s="481">
        <f t="shared" si="6"/>
        <v>6.5239258514154335</v>
      </c>
      <c r="AB28" s="481">
        <f t="shared" si="6"/>
        <v>8.8344543720509989</v>
      </c>
      <c r="AC28" s="481">
        <f t="shared" si="6"/>
        <v>3.8903297517599111</v>
      </c>
      <c r="AD28" s="481">
        <f t="shared" si="6"/>
        <v>5.6791840519239685</v>
      </c>
      <c r="AE28" s="481">
        <f t="shared" si="6"/>
        <v>3.726106944108396</v>
      </c>
      <c r="AF28" s="481">
        <f t="shared" si="6"/>
        <v>4.6042807366849186</v>
      </c>
      <c r="AG28" s="481">
        <f t="shared" si="6"/>
        <v>5.0817498895271758</v>
      </c>
    </row>
    <row r="29" spans="1:34" ht="21">
      <c r="A29" s="29" t="s">
        <v>56</v>
      </c>
      <c r="B29" s="30"/>
      <c r="C29" s="31"/>
      <c r="D29" s="32"/>
      <c r="E29" s="33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4" t="s">
        <v>57</v>
      </c>
    </row>
    <row r="30" spans="1:34" ht="18.75">
      <c r="A30" s="171" t="s">
        <v>58</v>
      </c>
      <c r="B30" s="172"/>
      <c r="C30" s="452" t="s">
        <v>59</v>
      </c>
      <c r="D30" s="19"/>
      <c r="E30" s="21">
        <f>SUM(F30:AG30)</f>
        <v>106520340</v>
      </c>
      <c r="F30" s="483">
        <v>0</v>
      </c>
      <c r="G30" s="483">
        <v>36240300</v>
      </c>
      <c r="H30" s="483">
        <v>710080</v>
      </c>
      <c r="I30" s="483">
        <v>3720200</v>
      </c>
      <c r="J30" s="483">
        <v>6042040</v>
      </c>
      <c r="K30" s="483">
        <v>1663320</v>
      </c>
      <c r="L30" s="483">
        <v>1413940</v>
      </c>
      <c r="M30" s="483">
        <v>2041950</v>
      </c>
      <c r="N30" s="483">
        <v>1368620</v>
      </c>
      <c r="O30" s="483">
        <v>3995160</v>
      </c>
      <c r="P30" s="483">
        <v>243930</v>
      </c>
      <c r="Q30" s="483">
        <v>10411540</v>
      </c>
      <c r="R30" s="483">
        <v>1274190</v>
      </c>
      <c r="S30" s="483">
        <v>1556690</v>
      </c>
      <c r="T30" s="483">
        <v>2902130</v>
      </c>
      <c r="U30" s="483">
        <v>1240060</v>
      </c>
      <c r="V30" s="483">
        <v>782300</v>
      </c>
      <c r="W30" s="483">
        <v>3994380</v>
      </c>
      <c r="X30" s="483">
        <v>1174560</v>
      </c>
      <c r="Y30" s="483">
        <v>5763430</v>
      </c>
      <c r="Z30" s="483">
        <v>1180400</v>
      </c>
      <c r="AA30" s="483">
        <v>9150110</v>
      </c>
      <c r="AB30" s="483">
        <v>1763140</v>
      </c>
      <c r="AC30" s="483">
        <v>612590</v>
      </c>
      <c r="AD30" s="483">
        <v>927780</v>
      </c>
      <c r="AE30" s="483">
        <v>4522950</v>
      </c>
      <c r="AF30" s="483">
        <v>767410</v>
      </c>
      <c r="AG30" s="483">
        <v>1057140</v>
      </c>
      <c r="AH30" s="35">
        <f>SUM(H30:AG30)</f>
        <v>70280040</v>
      </c>
    </row>
    <row r="31" spans="1:34" ht="18.75">
      <c r="A31" s="165" t="s">
        <v>60</v>
      </c>
      <c r="B31" s="259"/>
      <c r="C31" s="158" t="s">
        <v>59</v>
      </c>
      <c r="D31" s="19"/>
      <c r="E31" s="21">
        <f>SUM(F31:AG31)</f>
        <v>0</v>
      </c>
      <c r="F31" s="483">
        <v>0</v>
      </c>
      <c r="G31" s="483">
        <v>0</v>
      </c>
      <c r="H31" s="483">
        <v>0</v>
      </c>
      <c r="I31" s="483">
        <v>0</v>
      </c>
      <c r="J31" s="483">
        <v>0</v>
      </c>
      <c r="K31" s="483">
        <v>0</v>
      </c>
      <c r="L31" s="483">
        <v>0</v>
      </c>
      <c r="M31" s="483">
        <v>0</v>
      </c>
      <c r="N31" s="483">
        <v>0</v>
      </c>
      <c r="O31" s="483">
        <v>0</v>
      </c>
      <c r="P31" s="483">
        <v>0</v>
      </c>
      <c r="Q31" s="483">
        <v>0</v>
      </c>
      <c r="R31" s="483">
        <v>0</v>
      </c>
      <c r="S31" s="483">
        <v>0</v>
      </c>
      <c r="T31" s="483">
        <v>0</v>
      </c>
      <c r="U31" s="483">
        <v>0</v>
      </c>
      <c r="V31" s="483">
        <v>0</v>
      </c>
      <c r="W31" s="483">
        <v>0</v>
      </c>
      <c r="X31" s="483">
        <v>0</v>
      </c>
      <c r="Y31" s="483">
        <v>0</v>
      </c>
      <c r="Z31" s="483">
        <v>0</v>
      </c>
      <c r="AA31" s="483">
        <v>0</v>
      </c>
      <c r="AB31" s="483">
        <v>0</v>
      </c>
      <c r="AC31" s="483">
        <v>0</v>
      </c>
      <c r="AD31" s="483">
        <v>0</v>
      </c>
      <c r="AE31" s="483">
        <v>0</v>
      </c>
      <c r="AF31" s="483">
        <v>0</v>
      </c>
      <c r="AG31" s="483">
        <v>0</v>
      </c>
      <c r="AH31" s="484">
        <f t="shared" ref="AH31:AH36" si="7">SUM(H31:AG31)</f>
        <v>0</v>
      </c>
    </row>
    <row r="32" spans="1:34" ht="18.75">
      <c r="A32" s="171" t="s">
        <v>61</v>
      </c>
      <c r="B32" s="172"/>
      <c r="C32" s="452" t="s">
        <v>59</v>
      </c>
      <c r="D32" s="19"/>
      <c r="E32" s="21">
        <f t="shared" ref="E32:E36" si="8">SUM(F32:AG32)</f>
        <v>0</v>
      </c>
      <c r="F32" s="483">
        <v>0</v>
      </c>
      <c r="G32" s="483">
        <v>0</v>
      </c>
      <c r="H32" s="483">
        <v>0</v>
      </c>
      <c r="I32" s="483">
        <v>0</v>
      </c>
      <c r="J32" s="483">
        <v>0</v>
      </c>
      <c r="K32" s="483">
        <v>0</v>
      </c>
      <c r="L32" s="483">
        <v>0</v>
      </c>
      <c r="M32" s="483">
        <v>0</v>
      </c>
      <c r="N32" s="483">
        <v>0</v>
      </c>
      <c r="O32" s="483">
        <v>0</v>
      </c>
      <c r="P32" s="483">
        <v>0</v>
      </c>
      <c r="Q32" s="483">
        <v>0</v>
      </c>
      <c r="R32" s="483">
        <v>0</v>
      </c>
      <c r="S32" s="483">
        <v>0</v>
      </c>
      <c r="T32" s="483">
        <v>0</v>
      </c>
      <c r="U32" s="483">
        <v>0</v>
      </c>
      <c r="V32" s="483">
        <v>0</v>
      </c>
      <c r="W32" s="483">
        <v>0</v>
      </c>
      <c r="X32" s="483">
        <v>0</v>
      </c>
      <c r="Y32" s="483">
        <v>0</v>
      </c>
      <c r="Z32" s="483">
        <v>0</v>
      </c>
      <c r="AA32" s="483">
        <v>0</v>
      </c>
      <c r="AB32" s="483">
        <v>0</v>
      </c>
      <c r="AC32" s="483">
        <v>0</v>
      </c>
      <c r="AD32" s="483">
        <v>0</v>
      </c>
      <c r="AE32" s="483">
        <v>0</v>
      </c>
      <c r="AF32" s="483">
        <v>0</v>
      </c>
      <c r="AG32" s="483">
        <v>0</v>
      </c>
      <c r="AH32" s="484">
        <f t="shared" si="7"/>
        <v>0</v>
      </c>
    </row>
    <row r="33" spans="1:34" ht="18.75">
      <c r="A33" s="171" t="s">
        <v>62</v>
      </c>
      <c r="B33" s="259"/>
      <c r="C33" s="452" t="s">
        <v>59</v>
      </c>
      <c r="D33" s="19"/>
      <c r="E33" s="21">
        <f t="shared" si="8"/>
        <v>133456200</v>
      </c>
      <c r="F33" s="483">
        <v>0</v>
      </c>
      <c r="G33" s="483">
        <v>47485270</v>
      </c>
      <c r="H33" s="483">
        <v>840330</v>
      </c>
      <c r="I33" s="483">
        <v>0</v>
      </c>
      <c r="J33" s="483">
        <v>7386370</v>
      </c>
      <c r="K33" s="483">
        <v>2025970</v>
      </c>
      <c r="L33" s="483">
        <v>1843470</v>
      </c>
      <c r="M33" s="483">
        <v>2651770</v>
      </c>
      <c r="N33" s="483">
        <v>1606360</v>
      </c>
      <c r="O33" s="483">
        <v>5885880</v>
      </c>
      <c r="P33" s="483">
        <v>314750</v>
      </c>
      <c r="Q33" s="483">
        <v>12128140</v>
      </c>
      <c r="R33" s="483">
        <v>2605620</v>
      </c>
      <c r="S33" s="483">
        <v>2048280</v>
      </c>
      <c r="T33" s="483">
        <v>5034910</v>
      </c>
      <c r="U33" s="483">
        <v>805650</v>
      </c>
      <c r="V33" s="483">
        <v>954020</v>
      </c>
      <c r="W33" s="483">
        <v>5594370</v>
      </c>
      <c r="X33" s="483">
        <v>1535370</v>
      </c>
      <c r="Y33" s="483">
        <v>7593450</v>
      </c>
      <c r="Z33" s="483">
        <v>1475500</v>
      </c>
      <c r="AA33" s="483">
        <v>11626570</v>
      </c>
      <c r="AB33" s="483">
        <v>2166020</v>
      </c>
      <c r="AC33" s="483">
        <v>717320</v>
      </c>
      <c r="AD33" s="483">
        <v>1159730</v>
      </c>
      <c r="AE33" s="483">
        <v>5725250</v>
      </c>
      <c r="AF33" s="483">
        <v>935870</v>
      </c>
      <c r="AG33" s="483">
        <v>1309960</v>
      </c>
      <c r="AH33" s="484">
        <f t="shared" si="7"/>
        <v>85970930</v>
      </c>
    </row>
    <row r="34" spans="1:34" ht="18.75">
      <c r="A34" s="165" t="s">
        <v>63</v>
      </c>
      <c r="B34" s="172"/>
      <c r="C34" s="452" t="s">
        <v>59</v>
      </c>
      <c r="D34" s="19"/>
      <c r="E34" s="21">
        <f t="shared" si="8"/>
        <v>137063190</v>
      </c>
      <c r="F34" s="483">
        <v>0</v>
      </c>
      <c r="G34" s="483">
        <v>47132660</v>
      </c>
      <c r="H34" s="483">
        <v>840330</v>
      </c>
      <c r="I34" s="483">
        <v>4844010</v>
      </c>
      <c r="J34" s="483">
        <v>7368790</v>
      </c>
      <c r="K34" s="483">
        <v>2025970</v>
      </c>
      <c r="L34" s="483">
        <v>1843470</v>
      </c>
      <c r="M34" s="483">
        <v>2651770</v>
      </c>
      <c r="N34" s="483">
        <v>1606360</v>
      </c>
      <c r="O34" s="483">
        <v>5019050</v>
      </c>
      <c r="P34" s="483">
        <v>314750</v>
      </c>
      <c r="Q34" s="483">
        <v>13229400</v>
      </c>
      <c r="R34" s="483">
        <v>1504360</v>
      </c>
      <c r="S34" s="483">
        <v>2048280</v>
      </c>
      <c r="T34" s="483">
        <v>4305830</v>
      </c>
      <c r="U34" s="483">
        <v>1534730</v>
      </c>
      <c r="V34" s="483">
        <v>954020</v>
      </c>
      <c r="W34" s="483">
        <v>5594370</v>
      </c>
      <c r="X34" s="483">
        <v>1535370</v>
      </c>
      <c r="Y34" s="483">
        <v>7593450</v>
      </c>
      <c r="Z34" s="483">
        <v>1475500</v>
      </c>
      <c r="AA34" s="483">
        <v>11626570</v>
      </c>
      <c r="AB34" s="483">
        <v>2166020</v>
      </c>
      <c r="AC34" s="483">
        <v>717320</v>
      </c>
      <c r="AD34" s="483">
        <v>1159730</v>
      </c>
      <c r="AE34" s="483">
        <v>5725250</v>
      </c>
      <c r="AF34" s="483">
        <v>935870</v>
      </c>
      <c r="AG34" s="483">
        <v>1309960</v>
      </c>
      <c r="AH34" s="484">
        <f t="shared" si="7"/>
        <v>89930530</v>
      </c>
    </row>
    <row r="35" spans="1:34" ht="18.75">
      <c r="A35" s="165" t="s">
        <v>64</v>
      </c>
      <c r="B35" s="259"/>
      <c r="C35" s="158" t="s">
        <v>59</v>
      </c>
      <c r="D35" s="19"/>
      <c r="E35" s="21">
        <f t="shared" si="8"/>
        <v>140047020</v>
      </c>
      <c r="F35" s="483">
        <v>0</v>
      </c>
      <c r="G35" s="483">
        <v>49834710</v>
      </c>
      <c r="H35" s="483">
        <v>882200</v>
      </c>
      <c r="I35" s="483">
        <v>0</v>
      </c>
      <c r="J35" s="483">
        <v>7753680</v>
      </c>
      <c r="K35" s="483">
        <v>2127000</v>
      </c>
      <c r="L35" s="483">
        <v>1935400</v>
      </c>
      <c r="M35" s="483">
        <v>2784000</v>
      </c>
      <c r="N35" s="483">
        <v>1686400</v>
      </c>
      <c r="O35" s="483">
        <v>6136030</v>
      </c>
      <c r="P35" s="483">
        <v>330400</v>
      </c>
      <c r="Q35" s="483">
        <v>12787640</v>
      </c>
      <c r="R35" s="483">
        <v>2680560</v>
      </c>
      <c r="S35" s="483">
        <v>2150400</v>
      </c>
      <c r="T35" s="483">
        <v>5249580</v>
      </c>
      <c r="U35" s="483">
        <v>882120</v>
      </c>
      <c r="V35" s="483">
        <v>1001600</v>
      </c>
      <c r="W35" s="483">
        <v>5873200</v>
      </c>
      <c r="X35" s="483">
        <v>1611900</v>
      </c>
      <c r="Y35" s="483">
        <v>7972000</v>
      </c>
      <c r="Z35" s="483">
        <v>1549100</v>
      </c>
      <c r="AA35" s="483">
        <v>12206100</v>
      </c>
      <c r="AB35" s="483">
        <v>2274000</v>
      </c>
      <c r="AC35" s="483">
        <v>753100</v>
      </c>
      <c r="AD35" s="483">
        <v>1217500</v>
      </c>
      <c r="AE35" s="483">
        <v>6010600</v>
      </c>
      <c r="AF35" s="483">
        <v>982500</v>
      </c>
      <c r="AG35" s="483">
        <v>1375300</v>
      </c>
      <c r="AH35" s="484">
        <f t="shared" si="7"/>
        <v>90212310</v>
      </c>
    </row>
    <row r="36" spans="1:34" ht="18.75">
      <c r="A36" s="165" t="s">
        <v>65</v>
      </c>
      <c r="B36" s="172"/>
      <c r="C36" s="158" t="s">
        <v>59</v>
      </c>
      <c r="D36" s="19"/>
      <c r="E36" s="21">
        <f t="shared" si="8"/>
        <v>143895500</v>
      </c>
      <c r="F36" s="483">
        <v>0</v>
      </c>
      <c r="G36" s="483">
        <v>49482100</v>
      </c>
      <c r="H36" s="483">
        <v>882200</v>
      </c>
      <c r="I36" s="483">
        <v>5085500</v>
      </c>
      <c r="J36" s="483">
        <v>7736100</v>
      </c>
      <c r="K36" s="483">
        <v>2127000</v>
      </c>
      <c r="L36" s="483">
        <v>1935400</v>
      </c>
      <c r="M36" s="483">
        <v>2784000</v>
      </c>
      <c r="N36" s="483">
        <v>1686400</v>
      </c>
      <c r="O36" s="483">
        <v>5269200</v>
      </c>
      <c r="P36" s="483">
        <v>330400</v>
      </c>
      <c r="Q36" s="483">
        <v>13888900</v>
      </c>
      <c r="R36" s="483">
        <v>1579300</v>
      </c>
      <c r="S36" s="483">
        <v>2150400</v>
      </c>
      <c r="T36" s="483">
        <v>4520500</v>
      </c>
      <c r="U36" s="483">
        <v>1611200</v>
      </c>
      <c r="V36" s="483">
        <v>1001600</v>
      </c>
      <c r="W36" s="483">
        <v>5873200</v>
      </c>
      <c r="X36" s="483">
        <v>1611900</v>
      </c>
      <c r="Y36" s="483">
        <v>7972000</v>
      </c>
      <c r="Z36" s="483">
        <v>1549100</v>
      </c>
      <c r="AA36" s="483">
        <v>12206100</v>
      </c>
      <c r="AB36" s="483">
        <v>2274000</v>
      </c>
      <c r="AC36" s="483">
        <v>753100</v>
      </c>
      <c r="AD36" s="483">
        <v>1217500</v>
      </c>
      <c r="AE36" s="483">
        <v>6010600</v>
      </c>
      <c r="AF36" s="483">
        <v>982500</v>
      </c>
      <c r="AG36" s="483">
        <v>1375300</v>
      </c>
      <c r="AH36" s="485">
        <f t="shared" si="7"/>
        <v>94413400</v>
      </c>
    </row>
    <row r="37" spans="1:34" s="37" customFormat="1" ht="18.75">
      <c r="A37" s="486" t="s">
        <v>66</v>
      </c>
      <c r="B37" s="487"/>
      <c r="C37" s="488" t="s">
        <v>59</v>
      </c>
      <c r="D37" s="489">
        <f>D34-D30-D31-D32</f>
        <v>0</v>
      </c>
      <c r="E37" s="489">
        <f>E34-E30-E31-E32</f>
        <v>30542850</v>
      </c>
      <c r="F37" s="489">
        <f>F34-F30-F31-F32</f>
        <v>0</v>
      </c>
      <c r="G37" s="489">
        <f>G34-G30-G31-G32</f>
        <v>10892360</v>
      </c>
      <c r="H37" s="489">
        <f>H34-H30-H31-H32</f>
        <v>130250</v>
      </c>
      <c r="I37" s="489">
        <f t="shared" ref="I37:AH37" si="9">I34-I30-I31-I32</f>
        <v>1123810</v>
      </c>
      <c r="J37" s="489">
        <f t="shared" si="9"/>
        <v>1326750</v>
      </c>
      <c r="K37" s="489">
        <f t="shared" si="9"/>
        <v>362650</v>
      </c>
      <c r="L37" s="489">
        <f t="shared" si="9"/>
        <v>429530</v>
      </c>
      <c r="M37" s="489">
        <f t="shared" si="9"/>
        <v>609820</v>
      </c>
      <c r="N37" s="489">
        <f t="shared" si="9"/>
        <v>237740</v>
      </c>
      <c r="O37" s="489">
        <f t="shared" si="9"/>
        <v>1023890</v>
      </c>
      <c r="P37" s="489">
        <f t="shared" si="9"/>
        <v>70820</v>
      </c>
      <c r="Q37" s="489">
        <f t="shared" si="9"/>
        <v>2817860</v>
      </c>
      <c r="R37" s="489">
        <f t="shared" si="9"/>
        <v>230170</v>
      </c>
      <c r="S37" s="489">
        <f t="shared" si="9"/>
        <v>491590</v>
      </c>
      <c r="T37" s="489">
        <f t="shared" si="9"/>
        <v>1403700</v>
      </c>
      <c r="U37" s="489">
        <f t="shared" si="9"/>
        <v>294670</v>
      </c>
      <c r="V37" s="489">
        <f t="shared" si="9"/>
        <v>171720</v>
      </c>
      <c r="W37" s="489">
        <f t="shared" si="9"/>
        <v>1599990</v>
      </c>
      <c r="X37" s="489">
        <f t="shared" si="9"/>
        <v>360810</v>
      </c>
      <c r="Y37" s="489">
        <f t="shared" si="9"/>
        <v>1830020</v>
      </c>
      <c r="Z37" s="489">
        <f t="shared" si="9"/>
        <v>295100</v>
      </c>
      <c r="AA37" s="489">
        <f t="shared" si="9"/>
        <v>2476460</v>
      </c>
      <c r="AB37" s="489">
        <f t="shared" si="9"/>
        <v>402880</v>
      </c>
      <c r="AC37" s="489">
        <f t="shared" si="9"/>
        <v>104730</v>
      </c>
      <c r="AD37" s="489">
        <f t="shared" si="9"/>
        <v>231950</v>
      </c>
      <c r="AE37" s="489">
        <f t="shared" si="9"/>
        <v>1202300</v>
      </c>
      <c r="AF37" s="489">
        <f t="shared" si="9"/>
        <v>168460</v>
      </c>
      <c r="AG37" s="489">
        <f t="shared" si="9"/>
        <v>252820</v>
      </c>
      <c r="AH37" s="36">
        <f t="shared" si="9"/>
        <v>19650490</v>
      </c>
    </row>
    <row r="38" spans="1:34" s="37" customFormat="1" ht="18.75">
      <c r="A38" s="486" t="s">
        <v>67</v>
      </c>
      <c r="B38" s="487"/>
      <c r="C38" s="488" t="s">
        <v>59</v>
      </c>
      <c r="D38" s="490">
        <f>D36-D30</f>
        <v>0</v>
      </c>
      <c r="E38" s="490">
        <f>E36-E30</f>
        <v>37375160</v>
      </c>
      <c r="F38" s="489">
        <f>F36-F30</f>
        <v>0</v>
      </c>
      <c r="G38" s="489">
        <f>G36-G30</f>
        <v>13241800</v>
      </c>
      <c r="H38" s="489">
        <f t="shared" ref="H38:AH38" si="10">H36-H30</f>
        <v>172120</v>
      </c>
      <c r="I38" s="489">
        <f t="shared" si="10"/>
        <v>1365300</v>
      </c>
      <c r="J38" s="489">
        <f t="shared" si="10"/>
        <v>1694060</v>
      </c>
      <c r="K38" s="489">
        <f t="shared" si="10"/>
        <v>463680</v>
      </c>
      <c r="L38" s="489">
        <f t="shared" si="10"/>
        <v>521460</v>
      </c>
      <c r="M38" s="489">
        <f t="shared" si="10"/>
        <v>742050</v>
      </c>
      <c r="N38" s="489">
        <f t="shared" si="10"/>
        <v>317780</v>
      </c>
      <c r="O38" s="489">
        <f t="shared" si="10"/>
        <v>1274040</v>
      </c>
      <c r="P38" s="489">
        <f t="shared" si="10"/>
        <v>86470</v>
      </c>
      <c r="Q38" s="489">
        <f t="shared" si="10"/>
        <v>3477360</v>
      </c>
      <c r="R38" s="489">
        <f t="shared" si="10"/>
        <v>305110</v>
      </c>
      <c r="S38" s="489">
        <f t="shared" si="10"/>
        <v>593710</v>
      </c>
      <c r="T38" s="489">
        <f t="shared" si="10"/>
        <v>1618370</v>
      </c>
      <c r="U38" s="489">
        <f t="shared" si="10"/>
        <v>371140</v>
      </c>
      <c r="V38" s="489">
        <f t="shared" si="10"/>
        <v>219300</v>
      </c>
      <c r="W38" s="489">
        <f t="shared" si="10"/>
        <v>1878820</v>
      </c>
      <c r="X38" s="489">
        <f t="shared" si="10"/>
        <v>437340</v>
      </c>
      <c r="Y38" s="489">
        <f t="shared" si="10"/>
        <v>2208570</v>
      </c>
      <c r="Z38" s="489">
        <f t="shared" si="10"/>
        <v>368700</v>
      </c>
      <c r="AA38" s="489">
        <f t="shared" si="10"/>
        <v>3055990</v>
      </c>
      <c r="AB38" s="489">
        <f t="shared" si="10"/>
        <v>510860</v>
      </c>
      <c r="AC38" s="489">
        <f t="shared" si="10"/>
        <v>140510</v>
      </c>
      <c r="AD38" s="489">
        <f t="shared" si="10"/>
        <v>289720</v>
      </c>
      <c r="AE38" s="489">
        <f t="shared" si="10"/>
        <v>1487650</v>
      </c>
      <c r="AF38" s="489">
        <f t="shared" si="10"/>
        <v>215090</v>
      </c>
      <c r="AG38" s="489">
        <f t="shared" si="10"/>
        <v>318160</v>
      </c>
      <c r="AH38" s="489">
        <f t="shared" si="10"/>
        <v>24133360</v>
      </c>
    </row>
    <row r="39" spans="1:34" s="37" customFormat="1" ht="18.75">
      <c r="A39" s="486" t="s">
        <v>68</v>
      </c>
      <c r="B39" s="487"/>
      <c r="C39" s="491" t="s">
        <v>69</v>
      </c>
      <c r="D39" s="492" t="str">
        <f>IF(D34=0,"-",(D37/D34)*100)</f>
        <v>-</v>
      </c>
      <c r="E39" s="492">
        <f>IF(E34=0,"-",(E37/E34)*100)</f>
        <v>22.283772907955811</v>
      </c>
      <c r="F39" s="492" t="str">
        <f>IF(F34=0,"-",(F37/F34)*100)</f>
        <v>-</v>
      </c>
      <c r="G39" s="492">
        <f>IF(G34=0,"-",(G37/G34)*100)</f>
        <v>23.110004824679955</v>
      </c>
      <c r="H39" s="492">
        <f t="shared" ref="H39:AH39" si="11">IF(H34=0,"-",(H37/H34)*100)</f>
        <v>15.499863149000987</v>
      </c>
      <c r="I39" s="492">
        <f t="shared" si="11"/>
        <v>23.199993393902986</v>
      </c>
      <c r="J39" s="492">
        <f t="shared" si="11"/>
        <v>18.004991321505972</v>
      </c>
      <c r="K39" s="492">
        <f t="shared" si="11"/>
        <v>17.900067621929249</v>
      </c>
      <c r="L39" s="492">
        <f t="shared" si="11"/>
        <v>23.300080825833888</v>
      </c>
      <c r="M39" s="492">
        <f t="shared" si="11"/>
        <v>22.996715401411134</v>
      </c>
      <c r="N39" s="492">
        <f t="shared" si="11"/>
        <v>14.799920316740955</v>
      </c>
      <c r="O39" s="492">
        <f t="shared" si="11"/>
        <v>20.400075711539039</v>
      </c>
      <c r="P39" s="492">
        <f t="shared" si="11"/>
        <v>22.500397140587769</v>
      </c>
      <c r="Q39" s="492">
        <f t="shared" si="11"/>
        <v>21.29998337037205</v>
      </c>
      <c r="R39" s="492">
        <f t="shared" si="11"/>
        <v>15.300194102475469</v>
      </c>
      <c r="S39" s="492">
        <f t="shared" si="11"/>
        <v>24.000136700060541</v>
      </c>
      <c r="T39" s="492">
        <f t="shared" si="11"/>
        <v>32.59998652989087</v>
      </c>
      <c r="U39" s="492">
        <f t="shared" si="11"/>
        <v>19.200119890795122</v>
      </c>
      <c r="V39" s="492">
        <f>IF(V34=0,"-",(V37/V34)*100)</f>
        <v>17.999622649420346</v>
      </c>
      <c r="W39" s="492">
        <f t="shared" si="11"/>
        <v>28.60000321752047</v>
      </c>
      <c r="X39" s="492">
        <f t="shared" si="11"/>
        <v>23.499872994783015</v>
      </c>
      <c r="Y39" s="492">
        <f t="shared" si="11"/>
        <v>24.099980904595409</v>
      </c>
      <c r="Z39" s="492">
        <f t="shared" si="11"/>
        <v>20</v>
      </c>
      <c r="AA39" s="492">
        <f t="shared" si="11"/>
        <v>21.300005074583474</v>
      </c>
      <c r="AB39" s="492">
        <f t="shared" si="11"/>
        <v>18.600012926935115</v>
      </c>
      <c r="AC39" s="492">
        <f t="shared" si="11"/>
        <v>14.600178441978477</v>
      </c>
      <c r="AD39" s="492">
        <f t="shared" si="11"/>
        <v>20.000344907866484</v>
      </c>
      <c r="AE39" s="492">
        <f t="shared" si="11"/>
        <v>20.999956333784549</v>
      </c>
      <c r="AF39" s="492">
        <f t="shared" si="11"/>
        <v>18.000363298321346</v>
      </c>
      <c r="AG39" s="492">
        <f t="shared" si="11"/>
        <v>19.299825948883935</v>
      </c>
      <c r="AH39" s="492">
        <f t="shared" si="11"/>
        <v>21.85074412438134</v>
      </c>
    </row>
    <row r="40" spans="1:34" s="37" customFormat="1" ht="18.75">
      <c r="A40" s="493" t="s">
        <v>70</v>
      </c>
      <c r="B40" s="487"/>
      <c r="C40" s="494" t="s">
        <v>69</v>
      </c>
      <c r="D40" s="495" t="str">
        <f>IF(D36=0,"-",D38/D36*100)</f>
        <v>-</v>
      </c>
      <c r="E40" s="495">
        <f>IF(E36=0,"-",E38/E36*100)</f>
        <v>25.973821280026133</v>
      </c>
      <c r="F40" s="495" t="str">
        <f t="shared" ref="F40:AH40" si="12">IF(F36=0,"-",F38/F36*100)</f>
        <v>-</v>
      </c>
      <c r="G40" s="495">
        <f t="shared" si="12"/>
        <v>26.760788244637961</v>
      </c>
      <c r="H40" s="495">
        <f t="shared" si="12"/>
        <v>19.51031512128769</v>
      </c>
      <c r="I40" s="495">
        <f t="shared" si="12"/>
        <v>26.846917707206764</v>
      </c>
      <c r="J40" s="495">
        <f t="shared" si="12"/>
        <v>21.898114036788563</v>
      </c>
      <c r="K40" s="495">
        <f t="shared" si="12"/>
        <v>21.799717912552889</v>
      </c>
      <c r="L40" s="495">
        <f t="shared" si="12"/>
        <v>26.943267541593467</v>
      </c>
      <c r="M40" s="495">
        <f t="shared" si="12"/>
        <v>26.654094827586206</v>
      </c>
      <c r="N40" s="495">
        <f t="shared" si="12"/>
        <v>18.843690702087287</v>
      </c>
      <c r="O40" s="495">
        <f t="shared" si="12"/>
        <v>24.179002505124117</v>
      </c>
      <c r="P40" s="495">
        <f t="shared" si="12"/>
        <v>26.171307506053271</v>
      </c>
      <c r="Q40" s="495">
        <f t="shared" si="12"/>
        <v>25.036971970422421</v>
      </c>
      <c r="R40" s="495">
        <f t="shared" si="12"/>
        <v>19.319318685493574</v>
      </c>
      <c r="S40" s="495">
        <f t="shared" si="12"/>
        <v>27.60928199404762</v>
      </c>
      <c r="T40" s="495">
        <f t="shared" si="12"/>
        <v>35.800685764849021</v>
      </c>
      <c r="U40" s="495">
        <f t="shared" si="12"/>
        <v>23.035004965243296</v>
      </c>
      <c r="V40" s="495">
        <f t="shared" si="12"/>
        <v>21.894968051118209</v>
      </c>
      <c r="W40" s="495">
        <f t="shared" si="12"/>
        <v>31.989715998093033</v>
      </c>
      <c r="X40" s="495">
        <f t="shared" si="12"/>
        <v>27.131956076679696</v>
      </c>
      <c r="Y40" s="495">
        <f t="shared" si="12"/>
        <v>27.704089312594078</v>
      </c>
      <c r="Z40" s="495">
        <f t="shared" si="12"/>
        <v>23.8009166612872</v>
      </c>
      <c r="AA40" s="495">
        <f t="shared" si="12"/>
        <v>25.036580070620428</v>
      </c>
      <c r="AB40" s="495">
        <f t="shared" si="12"/>
        <v>22.465259454705368</v>
      </c>
      <c r="AC40" s="495">
        <f t="shared" si="12"/>
        <v>18.657548798300358</v>
      </c>
      <c r="AD40" s="495">
        <f t="shared" si="12"/>
        <v>23.796303901437373</v>
      </c>
      <c r="AE40" s="495">
        <f t="shared" si="12"/>
        <v>24.750440887764949</v>
      </c>
      <c r="AF40" s="495">
        <f t="shared" si="12"/>
        <v>21.892111959287533</v>
      </c>
      <c r="AG40" s="495">
        <f t="shared" si="12"/>
        <v>23.133861702901186</v>
      </c>
      <c r="AH40" s="496">
        <f t="shared" si="12"/>
        <v>25.561371584965691</v>
      </c>
    </row>
    <row r="41" spans="1:34" s="37" customFormat="1" ht="18.75">
      <c r="A41" s="38" t="s">
        <v>71</v>
      </c>
      <c r="B41" s="39"/>
      <c r="C41" s="40" t="s">
        <v>72</v>
      </c>
      <c r="D41" s="41">
        <f>(D30/((D8+D26)/2)/D$42)</f>
        <v>0</v>
      </c>
      <c r="E41" s="41">
        <f>(E30/((E8+E26)/2)/E$42)</f>
        <v>0.66229852793243826</v>
      </c>
      <c r="F41" s="42" t="e">
        <f>(F30/((F8+F26)/2)/F$42)</f>
        <v>#DIV/0!</v>
      </c>
      <c r="G41" s="42">
        <f>(G30/((G8+G26)/2)/G$42)</f>
        <v>0.7768323252173891</v>
      </c>
      <c r="H41" s="42">
        <f>(H30/((H8+H26)/2)/H$42)</f>
        <v>0.53570829066067649</v>
      </c>
      <c r="I41" s="42">
        <f t="shared" ref="I41:AG41" si="13">(I30/((I8+I26)/2)/I$42)</f>
        <v>0.50794023557875445</v>
      </c>
      <c r="J41" s="42">
        <f t="shared" si="13"/>
        <v>0.72264086290545859</v>
      </c>
      <c r="K41" s="42">
        <f t="shared" si="13"/>
        <v>0.78125168796338262</v>
      </c>
      <c r="L41" s="42">
        <f t="shared" si="13"/>
        <v>0.63892598040212478</v>
      </c>
      <c r="M41" s="42">
        <f t="shared" si="13"/>
        <v>0.76457339915864908</v>
      </c>
      <c r="N41" s="42">
        <f t="shared" si="13"/>
        <v>0.5928759325822498</v>
      </c>
      <c r="O41" s="42">
        <f t="shared" si="13"/>
        <v>0.61357945151726212</v>
      </c>
      <c r="P41" s="42">
        <f t="shared" si="13"/>
        <v>0.46522893829656364</v>
      </c>
      <c r="Q41" s="42">
        <f t="shared" si="13"/>
        <v>0.64156106121673073</v>
      </c>
      <c r="R41" s="42">
        <f t="shared" si="13"/>
        <v>0.55814717512979695</v>
      </c>
      <c r="S41" s="42">
        <f t="shared" si="13"/>
        <v>0.45940691652814575</v>
      </c>
      <c r="T41" s="42">
        <f t="shared" si="13"/>
        <v>0.59190360276114129</v>
      </c>
      <c r="U41" s="42">
        <f t="shared" si="13"/>
        <v>0.51936477222873145</v>
      </c>
      <c r="V41" s="42">
        <f t="shared" si="13"/>
        <v>0.52894562468728445</v>
      </c>
      <c r="W41" s="42">
        <f t="shared" si="13"/>
        <v>0.66010235240311665</v>
      </c>
      <c r="X41" s="42">
        <f t="shared" si="13"/>
        <v>0.56779401901009718</v>
      </c>
      <c r="Y41" s="42">
        <f t="shared" si="13"/>
        <v>0.62424270322523001</v>
      </c>
      <c r="Z41" s="42">
        <f t="shared" si="13"/>
        <v>0.4717684322012729</v>
      </c>
      <c r="AA41" s="42">
        <f t="shared" si="13"/>
        <v>0.70053917900092066</v>
      </c>
      <c r="AB41" s="42">
        <f t="shared" si="13"/>
        <v>0.46554746992532825</v>
      </c>
      <c r="AC41" s="42">
        <f t="shared" si="13"/>
        <v>0.61219360464099493</v>
      </c>
      <c r="AD41" s="42">
        <f t="shared" si="13"/>
        <v>0.57553787245525423</v>
      </c>
      <c r="AE41" s="42">
        <f t="shared" si="13"/>
        <v>0.59162777921300724</v>
      </c>
      <c r="AF41" s="42">
        <f t="shared" si="13"/>
        <v>0.51274067813313773</v>
      </c>
      <c r="AG41" s="42">
        <f t="shared" si="13"/>
        <v>0.62608602952934278</v>
      </c>
    </row>
    <row r="42" spans="1:34" s="37" customFormat="1" ht="21">
      <c r="A42" s="43"/>
      <c r="B42" s="44" t="s">
        <v>73</v>
      </c>
      <c r="C42" s="45" t="s">
        <v>74</v>
      </c>
      <c r="D42" s="46">
        <v>365</v>
      </c>
      <c r="E42" s="47">
        <v>365</v>
      </c>
      <c r="F42" s="48">
        <v>365</v>
      </c>
      <c r="G42" s="48">
        <v>365</v>
      </c>
      <c r="H42" s="48">
        <v>365</v>
      </c>
      <c r="I42" s="48">
        <v>365</v>
      </c>
      <c r="J42" s="48">
        <v>365</v>
      </c>
      <c r="K42" s="48">
        <v>365</v>
      </c>
      <c r="L42" s="48">
        <v>365</v>
      </c>
      <c r="M42" s="48">
        <v>365</v>
      </c>
      <c r="N42" s="48">
        <v>365</v>
      </c>
      <c r="O42" s="48">
        <v>365</v>
      </c>
      <c r="P42" s="48">
        <v>365</v>
      </c>
      <c r="Q42" s="48">
        <v>365</v>
      </c>
      <c r="R42" s="48">
        <v>365</v>
      </c>
      <c r="S42" s="48">
        <v>365</v>
      </c>
      <c r="T42" s="48">
        <v>365</v>
      </c>
      <c r="U42" s="48">
        <v>365</v>
      </c>
      <c r="V42" s="48">
        <v>365</v>
      </c>
      <c r="W42" s="48">
        <v>365</v>
      </c>
      <c r="X42" s="48">
        <v>365</v>
      </c>
      <c r="Y42" s="48">
        <v>365</v>
      </c>
      <c r="Z42" s="48">
        <v>365</v>
      </c>
      <c r="AA42" s="48">
        <v>365</v>
      </c>
      <c r="AB42" s="48">
        <v>365</v>
      </c>
      <c r="AC42" s="48">
        <v>365</v>
      </c>
      <c r="AD42" s="48">
        <v>365</v>
      </c>
      <c r="AE42" s="48">
        <v>365</v>
      </c>
      <c r="AF42" s="48">
        <v>365</v>
      </c>
      <c r="AG42" s="48">
        <v>365</v>
      </c>
    </row>
    <row r="43" spans="1:34" ht="18.75">
      <c r="A43" s="49" t="s">
        <v>75</v>
      </c>
      <c r="B43" s="50"/>
      <c r="C43" s="51" t="s">
        <v>59</v>
      </c>
      <c r="D43" s="52"/>
      <c r="E43" s="53">
        <f>SUM(F43:AG43)</f>
        <v>0</v>
      </c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</row>
    <row r="44" spans="1:34" ht="18.75">
      <c r="A44" s="497" t="s">
        <v>76</v>
      </c>
      <c r="B44" s="498"/>
      <c r="C44" s="499" t="s">
        <v>77</v>
      </c>
      <c r="D44" s="290"/>
      <c r="E44" s="54">
        <f>SUM(F44:T44)</f>
        <v>0</v>
      </c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</row>
    <row r="45" spans="1:34" ht="18.75">
      <c r="A45" s="55" t="s">
        <v>78</v>
      </c>
      <c r="B45" s="56"/>
      <c r="C45" s="57" t="s">
        <v>59</v>
      </c>
      <c r="D45" s="19"/>
      <c r="E45" s="58">
        <f>SUM(F45:AG45)</f>
        <v>0</v>
      </c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</row>
    <row r="46" spans="1:34" ht="18.75">
      <c r="A46" s="497" t="s">
        <v>79</v>
      </c>
      <c r="B46" s="498"/>
      <c r="C46" s="499" t="s">
        <v>77</v>
      </c>
      <c r="D46" s="19"/>
      <c r="E46" s="21">
        <f>SUM(F46:T46)</f>
        <v>0</v>
      </c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  <c r="AF46" s="483"/>
      <c r="AG46" s="483"/>
    </row>
    <row r="47" spans="1:34" s="64" customFormat="1" ht="18.75">
      <c r="A47" s="59" t="s">
        <v>80</v>
      </c>
      <c r="B47" s="60"/>
      <c r="C47" s="61" t="s">
        <v>81</v>
      </c>
      <c r="D47" s="62"/>
      <c r="E47" s="63">
        <f>SUM(E48:E57)</f>
        <v>0</v>
      </c>
      <c r="F47" s="63">
        <f t="shared" ref="F47:AG47" si="14">SUM(F48:F57)</f>
        <v>0</v>
      </c>
      <c r="G47" s="63">
        <f t="shared" si="14"/>
        <v>0</v>
      </c>
      <c r="H47" s="63">
        <f t="shared" si="14"/>
        <v>0</v>
      </c>
      <c r="I47" s="63">
        <f t="shared" si="14"/>
        <v>0</v>
      </c>
      <c r="J47" s="63">
        <f t="shared" si="14"/>
        <v>0</v>
      </c>
      <c r="K47" s="63">
        <f t="shared" si="14"/>
        <v>0</v>
      </c>
      <c r="L47" s="63">
        <f t="shared" si="14"/>
        <v>0</v>
      </c>
      <c r="M47" s="63">
        <f t="shared" si="14"/>
        <v>0</v>
      </c>
      <c r="N47" s="63">
        <f t="shared" si="14"/>
        <v>0</v>
      </c>
      <c r="O47" s="63">
        <f t="shared" si="14"/>
        <v>0</v>
      </c>
      <c r="P47" s="63">
        <f t="shared" si="14"/>
        <v>0</v>
      </c>
      <c r="Q47" s="63">
        <f t="shared" si="14"/>
        <v>0</v>
      </c>
      <c r="R47" s="63">
        <f t="shared" si="14"/>
        <v>0</v>
      </c>
      <c r="S47" s="63">
        <f t="shared" si="14"/>
        <v>0</v>
      </c>
      <c r="T47" s="63">
        <f t="shared" si="14"/>
        <v>0</v>
      </c>
      <c r="U47" s="63">
        <f t="shared" si="14"/>
        <v>0</v>
      </c>
      <c r="V47" s="63">
        <f t="shared" si="14"/>
        <v>0</v>
      </c>
      <c r="W47" s="63">
        <f t="shared" si="14"/>
        <v>0</v>
      </c>
      <c r="X47" s="63">
        <f t="shared" si="14"/>
        <v>0</v>
      </c>
      <c r="Y47" s="63">
        <f t="shared" si="14"/>
        <v>0</v>
      </c>
      <c r="Z47" s="63">
        <f t="shared" si="14"/>
        <v>0</v>
      </c>
      <c r="AA47" s="63">
        <f t="shared" si="14"/>
        <v>0</v>
      </c>
      <c r="AB47" s="63">
        <f t="shared" si="14"/>
        <v>0</v>
      </c>
      <c r="AC47" s="63">
        <f t="shared" si="14"/>
        <v>0</v>
      </c>
      <c r="AD47" s="63">
        <f t="shared" si="14"/>
        <v>0</v>
      </c>
      <c r="AE47" s="63">
        <f t="shared" si="14"/>
        <v>0</v>
      </c>
      <c r="AF47" s="63">
        <f t="shared" si="14"/>
        <v>0</v>
      </c>
      <c r="AG47" s="63">
        <f t="shared" si="14"/>
        <v>0</v>
      </c>
    </row>
    <row r="48" spans="1:34" ht="18.75">
      <c r="A48" s="65"/>
      <c r="B48" s="66" t="s">
        <v>82</v>
      </c>
      <c r="C48" s="67" t="s">
        <v>81</v>
      </c>
      <c r="D48" s="19"/>
      <c r="E48" s="68">
        <f>SUM(F48:AG48)</f>
        <v>0</v>
      </c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  <c r="Z48" s="500"/>
      <c r="AA48" s="500"/>
      <c r="AB48" s="500"/>
      <c r="AC48" s="500"/>
      <c r="AD48" s="500"/>
      <c r="AE48" s="500"/>
      <c r="AF48" s="500"/>
      <c r="AG48" s="500"/>
    </row>
    <row r="49" spans="1:33" ht="18.75">
      <c r="A49" s="171"/>
      <c r="B49" s="501" t="s">
        <v>83</v>
      </c>
      <c r="C49" s="502" t="s">
        <v>81</v>
      </c>
      <c r="D49" s="19"/>
      <c r="E49" s="68">
        <f t="shared" ref="E49:E57" si="15">SUM(F49:AG49)</f>
        <v>0</v>
      </c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500"/>
      <c r="T49" s="500"/>
      <c r="U49" s="500"/>
      <c r="V49" s="500"/>
      <c r="W49" s="500"/>
      <c r="X49" s="500"/>
      <c r="Y49" s="500"/>
      <c r="Z49" s="500"/>
      <c r="AA49" s="500"/>
      <c r="AB49" s="500"/>
      <c r="AC49" s="500"/>
      <c r="AD49" s="500"/>
      <c r="AE49" s="500"/>
      <c r="AF49" s="500"/>
      <c r="AG49" s="500"/>
    </row>
    <row r="50" spans="1:33" ht="18.75">
      <c r="A50" s="171"/>
      <c r="B50" s="501" t="s">
        <v>84</v>
      </c>
      <c r="C50" s="502" t="s">
        <v>81</v>
      </c>
      <c r="D50" s="19"/>
      <c r="E50" s="68">
        <f t="shared" si="15"/>
        <v>0</v>
      </c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</row>
    <row r="51" spans="1:33" ht="18.75">
      <c r="A51" s="171"/>
      <c r="B51" s="501" t="s">
        <v>85</v>
      </c>
      <c r="C51" s="502" t="s">
        <v>81</v>
      </c>
      <c r="D51" s="19"/>
      <c r="E51" s="68">
        <f t="shared" si="15"/>
        <v>0</v>
      </c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  <c r="U51" s="500"/>
      <c r="V51" s="500"/>
      <c r="W51" s="500"/>
      <c r="X51" s="500"/>
      <c r="Y51" s="500"/>
      <c r="Z51" s="500"/>
      <c r="AA51" s="500"/>
      <c r="AB51" s="500"/>
      <c r="AC51" s="500"/>
      <c r="AD51" s="500"/>
      <c r="AE51" s="500"/>
      <c r="AF51" s="500"/>
      <c r="AG51" s="500"/>
    </row>
    <row r="52" spans="1:33" ht="18.75">
      <c r="A52" s="171"/>
      <c r="B52" s="501" t="s">
        <v>86</v>
      </c>
      <c r="C52" s="502" t="s">
        <v>81</v>
      </c>
      <c r="D52" s="19"/>
      <c r="E52" s="68">
        <f t="shared" si="15"/>
        <v>0</v>
      </c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0"/>
      <c r="T52" s="500"/>
      <c r="U52" s="500"/>
      <c r="V52" s="500"/>
      <c r="W52" s="500"/>
      <c r="X52" s="500"/>
      <c r="Y52" s="500"/>
      <c r="Z52" s="500"/>
      <c r="AA52" s="500"/>
      <c r="AB52" s="500"/>
      <c r="AC52" s="500"/>
      <c r="AD52" s="500"/>
      <c r="AE52" s="500"/>
      <c r="AF52" s="500"/>
      <c r="AG52" s="500"/>
    </row>
    <row r="53" spans="1:33" ht="21.75">
      <c r="A53" s="171"/>
      <c r="B53" s="503" t="s">
        <v>87</v>
      </c>
      <c r="C53" s="502" t="s">
        <v>81</v>
      </c>
      <c r="D53" s="19"/>
      <c r="E53" s="68">
        <f t="shared" si="15"/>
        <v>0</v>
      </c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</row>
    <row r="54" spans="1:33" ht="21.75">
      <c r="A54" s="171"/>
      <c r="B54" s="504" t="s">
        <v>88</v>
      </c>
      <c r="C54" s="502" t="s">
        <v>81</v>
      </c>
      <c r="D54" s="19"/>
      <c r="E54" s="68">
        <f t="shared" si="15"/>
        <v>0</v>
      </c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Z54" s="500"/>
      <c r="AA54" s="500"/>
      <c r="AB54" s="500"/>
      <c r="AC54" s="500"/>
      <c r="AD54" s="500"/>
      <c r="AE54" s="500"/>
      <c r="AF54" s="500"/>
      <c r="AG54" s="500"/>
    </row>
    <row r="55" spans="1:33" ht="18.75">
      <c r="A55" s="171"/>
      <c r="B55" s="501" t="s">
        <v>89</v>
      </c>
      <c r="C55" s="502" t="s">
        <v>81</v>
      </c>
      <c r="D55" s="19"/>
      <c r="E55" s="68">
        <f t="shared" si="15"/>
        <v>0</v>
      </c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500"/>
      <c r="V55" s="500"/>
      <c r="W55" s="500"/>
      <c r="X55" s="500"/>
      <c r="Y55" s="500"/>
      <c r="Z55" s="500"/>
      <c r="AA55" s="500"/>
      <c r="AB55" s="500"/>
      <c r="AC55" s="500"/>
      <c r="AD55" s="500"/>
      <c r="AE55" s="500"/>
      <c r="AF55" s="500"/>
      <c r="AG55" s="500"/>
    </row>
    <row r="56" spans="1:33" ht="18.75">
      <c r="A56" s="171"/>
      <c r="B56" s="501" t="s">
        <v>90</v>
      </c>
      <c r="C56" s="502" t="s">
        <v>81</v>
      </c>
      <c r="D56" s="19"/>
      <c r="E56" s="68">
        <f t="shared" si="15"/>
        <v>0</v>
      </c>
      <c r="F56" s="500"/>
      <c r="G56" s="500"/>
      <c r="H56" s="500"/>
      <c r="I56" s="500"/>
      <c r="J56" s="500"/>
      <c r="K56" s="500"/>
      <c r="L56" s="500"/>
      <c r="M56" s="500"/>
      <c r="N56" s="500"/>
      <c r="O56" s="500"/>
      <c r="P56" s="500"/>
      <c r="Q56" s="500"/>
      <c r="R56" s="500"/>
      <c r="S56" s="500"/>
      <c r="T56" s="500"/>
      <c r="U56" s="500"/>
      <c r="V56" s="500"/>
      <c r="W56" s="500"/>
      <c r="X56" s="500"/>
      <c r="Y56" s="500"/>
      <c r="Z56" s="500"/>
      <c r="AA56" s="500"/>
      <c r="AB56" s="500"/>
      <c r="AC56" s="500"/>
      <c r="AD56" s="500"/>
      <c r="AE56" s="500"/>
      <c r="AF56" s="500"/>
      <c r="AG56" s="500"/>
    </row>
    <row r="57" spans="1:33" ht="18.75">
      <c r="A57" s="262"/>
      <c r="B57" s="505" t="s">
        <v>91</v>
      </c>
      <c r="C57" s="506" t="s">
        <v>81</v>
      </c>
      <c r="D57" s="19"/>
      <c r="E57" s="68">
        <f t="shared" si="15"/>
        <v>0</v>
      </c>
      <c r="F57" s="500"/>
      <c r="G57" s="500"/>
      <c r="H57" s="500"/>
      <c r="I57" s="500"/>
      <c r="J57" s="500"/>
      <c r="K57" s="500"/>
      <c r="L57" s="500"/>
      <c r="M57" s="500"/>
      <c r="N57" s="500"/>
      <c r="O57" s="500"/>
      <c r="P57" s="500"/>
      <c r="Q57" s="500"/>
      <c r="R57" s="500"/>
      <c r="S57" s="500"/>
      <c r="T57" s="500"/>
      <c r="U57" s="500"/>
      <c r="V57" s="500"/>
      <c r="W57" s="500"/>
      <c r="X57" s="500"/>
      <c r="Y57" s="500"/>
      <c r="Z57" s="500"/>
      <c r="AA57" s="500"/>
      <c r="AB57" s="500"/>
      <c r="AC57" s="500"/>
      <c r="AD57" s="500"/>
      <c r="AE57" s="500"/>
      <c r="AF57" s="500"/>
      <c r="AG57" s="500"/>
    </row>
    <row r="58" spans="1:33" s="64" customFormat="1" ht="18.75">
      <c r="A58" s="59" t="s">
        <v>92</v>
      </c>
      <c r="B58" s="69"/>
      <c r="C58" s="70" t="s">
        <v>93</v>
      </c>
      <c r="D58" s="71"/>
      <c r="E58" s="71">
        <f>SUM(E59:E61)</f>
        <v>0</v>
      </c>
      <c r="F58" s="71">
        <f>SUM(F59:F61)</f>
        <v>0</v>
      </c>
      <c r="G58" s="71">
        <f>SUM(G59:G61)</f>
        <v>0</v>
      </c>
      <c r="H58" s="71">
        <f t="shared" ref="H58:AG58" si="16">SUM(H59:H61)</f>
        <v>0</v>
      </c>
      <c r="I58" s="71">
        <f t="shared" si="16"/>
        <v>0</v>
      </c>
      <c r="J58" s="71">
        <f t="shared" si="16"/>
        <v>0</v>
      </c>
      <c r="K58" s="71">
        <f t="shared" si="16"/>
        <v>0</v>
      </c>
      <c r="L58" s="71">
        <f t="shared" si="16"/>
        <v>0</v>
      </c>
      <c r="M58" s="71">
        <f t="shared" si="16"/>
        <v>0</v>
      </c>
      <c r="N58" s="71">
        <f t="shared" si="16"/>
        <v>0</v>
      </c>
      <c r="O58" s="71">
        <f t="shared" si="16"/>
        <v>0</v>
      </c>
      <c r="P58" s="71">
        <f t="shared" si="16"/>
        <v>0</v>
      </c>
      <c r="Q58" s="71">
        <f t="shared" si="16"/>
        <v>0</v>
      </c>
      <c r="R58" s="71">
        <f t="shared" si="16"/>
        <v>0</v>
      </c>
      <c r="S58" s="71">
        <f t="shared" si="16"/>
        <v>0</v>
      </c>
      <c r="T58" s="71">
        <f t="shared" si="16"/>
        <v>0</v>
      </c>
      <c r="U58" s="71">
        <f t="shared" si="16"/>
        <v>0</v>
      </c>
      <c r="V58" s="71">
        <f t="shared" si="16"/>
        <v>0</v>
      </c>
      <c r="W58" s="71">
        <f t="shared" si="16"/>
        <v>0</v>
      </c>
      <c r="X58" s="71">
        <f t="shared" si="16"/>
        <v>0</v>
      </c>
      <c r="Y58" s="71">
        <f t="shared" si="16"/>
        <v>0</v>
      </c>
      <c r="Z58" s="71">
        <f t="shared" si="16"/>
        <v>0</v>
      </c>
      <c r="AA58" s="71">
        <f t="shared" si="16"/>
        <v>0</v>
      </c>
      <c r="AB58" s="71">
        <f t="shared" si="16"/>
        <v>0</v>
      </c>
      <c r="AC58" s="71">
        <f t="shared" si="16"/>
        <v>0</v>
      </c>
      <c r="AD58" s="71">
        <f t="shared" si="16"/>
        <v>0</v>
      </c>
      <c r="AE58" s="71">
        <f t="shared" si="16"/>
        <v>0</v>
      </c>
      <c r="AF58" s="71">
        <f t="shared" si="16"/>
        <v>0</v>
      </c>
      <c r="AG58" s="71">
        <f t="shared" si="16"/>
        <v>0</v>
      </c>
    </row>
    <row r="59" spans="1:33" ht="18.75">
      <c r="A59" s="72"/>
      <c r="B59" s="73" t="s">
        <v>94</v>
      </c>
      <c r="C59" s="74" t="s">
        <v>93</v>
      </c>
      <c r="D59" s="19"/>
      <c r="E59" s="68">
        <f>SUM(F59:AG59)</f>
        <v>0</v>
      </c>
      <c r="F59" s="500"/>
      <c r="G59" s="500"/>
      <c r="H59" s="500"/>
      <c r="I59" s="500"/>
      <c r="J59" s="500"/>
      <c r="K59" s="500"/>
      <c r="L59" s="500"/>
      <c r="M59" s="500"/>
      <c r="N59" s="500"/>
      <c r="O59" s="500"/>
      <c r="P59" s="500"/>
      <c r="Q59" s="500"/>
      <c r="R59" s="500"/>
      <c r="S59" s="500"/>
      <c r="T59" s="500"/>
      <c r="U59" s="500"/>
      <c r="V59" s="500"/>
      <c r="W59" s="500"/>
      <c r="X59" s="500"/>
      <c r="Y59" s="500"/>
      <c r="Z59" s="500"/>
      <c r="AA59" s="500"/>
      <c r="AB59" s="500"/>
      <c r="AC59" s="500"/>
      <c r="AD59" s="500"/>
      <c r="AE59" s="500"/>
      <c r="AF59" s="500"/>
      <c r="AG59" s="500"/>
    </row>
    <row r="60" spans="1:33" ht="18.75">
      <c r="A60" s="507"/>
      <c r="B60" s="172" t="s">
        <v>95</v>
      </c>
      <c r="C60" s="508" t="s">
        <v>93</v>
      </c>
      <c r="D60" s="19"/>
      <c r="E60" s="68">
        <f t="shared" ref="E60" si="17">SUM(F60:AG60)</f>
        <v>0</v>
      </c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</row>
    <row r="61" spans="1:33" ht="18.75">
      <c r="A61" s="509"/>
      <c r="B61" s="263" t="s">
        <v>96</v>
      </c>
      <c r="C61" s="510" t="s">
        <v>93</v>
      </c>
      <c r="D61" s="290"/>
      <c r="E61" s="511">
        <f>SUM(F61:AG61)</f>
        <v>0</v>
      </c>
      <c r="F61" s="512"/>
      <c r="G61" s="512"/>
      <c r="H61" s="512"/>
      <c r="I61" s="512"/>
      <c r="J61" s="512"/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12"/>
      <c r="AD61" s="512"/>
      <c r="AE61" s="512"/>
      <c r="AF61" s="512"/>
      <c r="AG61" s="512"/>
    </row>
    <row r="62" spans="1:33" ht="21">
      <c r="A62" s="75" t="s">
        <v>97</v>
      </c>
      <c r="B62" s="76"/>
      <c r="C62" s="9"/>
      <c r="D62" s="10"/>
      <c r="E62" s="241">
        <f>+E71+E74</f>
        <v>2703370</v>
      </c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ht="18.75">
      <c r="A63" s="77" t="s">
        <v>98</v>
      </c>
      <c r="B63" s="78"/>
      <c r="C63" s="79" t="s">
        <v>99</v>
      </c>
      <c r="D63" s="80">
        <f>D64+D76+D85</f>
        <v>0</v>
      </c>
      <c r="E63" s="81">
        <f>+E64+E76+E85</f>
        <v>2100405380</v>
      </c>
      <c r="F63" s="81">
        <f t="shared" ref="F63:AG63" si="18">F64+F76+F85</f>
        <v>1057580</v>
      </c>
      <c r="G63" s="81">
        <f t="shared" si="18"/>
        <v>746813430</v>
      </c>
      <c r="H63" s="81">
        <f t="shared" si="18"/>
        <v>12652000</v>
      </c>
      <c r="I63" s="81">
        <f t="shared" si="18"/>
        <v>73097460</v>
      </c>
      <c r="J63" s="81">
        <f t="shared" si="18"/>
        <v>120355770</v>
      </c>
      <c r="K63" s="81">
        <f t="shared" si="18"/>
        <v>33026800</v>
      </c>
      <c r="L63" s="81">
        <f t="shared" si="18"/>
        <v>28298390</v>
      </c>
      <c r="M63" s="81">
        <f t="shared" si="18"/>
        <v>39798950</v>
      </c>
      <c r="N63" s="81">
        <f t="shared" si="18"/>
        <v>24855880</v>
      </c>
      <c r="O63" s="81">
        <f t="shared" si="18"/>
        <v>77118220</v>
      </c>
      <c r="P63" s="81">
        <f t="shared" si="18"/>
        <v>4733380</v>
      </c>
      <c r="Q63" s="81">
        <f t="shared" si="18"/>
        <v>196400230</v>
      </c>
      <c r="R63" s="81">
        <f t="shared" si="18"/>
        <v>22493390</v>
      </c>
      <c r="S63" s="81">
        <f t="shared" si="18"/>
        <v>27709840</v>
      </c>
      <c r="T63" s="81">
        <f t="shared" si="18"/>
        <v>56075930</v>
      </c>
      <c r="U63" s="81">
        <f t="shared" si="18"/>
        <v>22509730</v>
      </c>
      <c r="V63" s="81">
        <f t="shared" si="18"/>
        <v>14581300</v>
      </c>
      <c r="W63" s="81">
        <f t="shared" si="18"/>
        <v>77797790</v>
      </c>
      <c r="X63" s="81">
        <f t="shared" si="18"/>
        <v>23012030</v>
      </c>
      <c r="Y63" s="81">
        <f t="shared" si="18"/>
        <v>110936480</v>
      </c>
      <c r="Z63" s="81">
        <f t="shared" si="18"/>
        <v>21848040</v>
      </c>
      <c r="AA63" s="81">
        <f t="shared" si="18"/>
        <v>184899580</v>
      </c>
      <c r="AB63" s="81">
        <f t="shared" si="18"/>
        <v>31284890</v>
      </c>
      <c r="AC63" s="81">
        <f t="shared" si="18"/>
        <v>11584930</v>
      </c>
      <c r="AD63" s="81">
        <f t="shared" si="18"/>
        <v>17161970</v>
      </c>
      <c r="AE63" s="81">
        <f t="shared" si="18"/>
        <v>86164500</v>
      </c>
      <c r="AF63" s="81">
        <f t="shared" si="18"/>
        <v>14519610</v>
      </c>
      <c r="AG63" s="81">
        <f t="shared" si="18"/>
        <v>19617280</v>
      </c>
    </row>
    <row r="64" spans="1:33" ht="18.75">
      <c r="A64" s="82" t="s">
        <v>100</v>
      </c>
      <c r="B64" s="83"/>
      <c r="C64" s="83" t="s">
        <v>99</v>
      </c>
      <c r="D64" s="84">
        <f>D65+D71+D74-D79</f>
        <v>0</v>
      </c>
      <c r="E64" s="85">
        <f>E65+E71+E74-E79</f>
        <v>1827522580</v>
      </c>
      <c r="F64" s="85">
        <f t="shared" ref="F64:AG64" si="19">F65+F71+F74-F79</f>
        <v>0</v>
      </c>
      <c r="G64" s="85">
        <f t="shared" si="19"/>
        <v>658898820</v>
      </c>
      <c r="H64" s="85">
        <f t="shared" si="19"/>
        <v>11164090</v>
      </c>
      <c r="I64" s="85">
        <f t="shared" si="19"/>
        <v>55349640</v>
      </c>
      <c r="J64" s="85">
        <f t="shared" si="19"/>
        <v>100372590</v>
      </c>
      <c r="K64" s="85">
        <f t="shared" si="19"/>
        <v>30250470</v>
      </c>
      <c r="L64" s="85">
        <f t="shared" si="19"/>
        <v>25182700</v>
      </c>
      <c r="M64" s="85">
        <f t="shared" si="19"/>
        <v>35894900</v>
      </c>
      <c r="N64" s="85">
        <f t="shared" si="19"/>
        <v>21976550</v>
      </c>
      <c r="O64" s="85">
        <f t="shared" si="19"/>
        <v>67025670</v>
      </c>
      <c r="P64" s="85">
        <f t="shared" si="19"/>
        <v>4008640</v>
      </c>
      <c r="Q64" s="85">
        <f t="shared" si="19"/>
        <v>172200090</v>
      </c>
      <c r="R64" s="85">
        <f t="shared" si="19"/>
        <v>19275250</v>
      </c>
      <c r="S64" s="85">
        <f t="shared" si="19"/>
        <v>23478820</v>
      </c>
      <c r="T64" s="85">
        <f t="shared" si="19"/>
        <v>49119410</v>
      </c>
      <c r="U64" s="85">
        <f t="shared" si="19"/>
        <v>19470950</v>
      </c>
      <c r="V64" s="85">
        <f t="shared" si="19"/>
        <v>12824690</v>
      </c>
      <c r="W64" s="85">
        <f t="shared" si="19"/>
        <v>68972720</v>
      </c>
      <c r="X64" s="85">
        <f t="shared" si="19"/>
        <v>20219490</v>
      </c>
      <c r="Y64" s="85">
        <f t="shared" si="19"/>
        <v>95421010</v>
      </c>
      <c r="Z64" s="85">
        <f t="shared" si="19"/>
        <v>18909010</v>
      </c>
      <c r="AA64" s="85">
        <f t="shared" si="19"/>
        <v>160988360</v>
      </c>
      <c r="AB64" s="85">
        <f t="shared" si="19"/>
        <v>26322600</v>
      </c>
      <c r="AC64" s="85">
        <f t="shared" si="19"/>
        <v>10303900</v>
      </c>
      <c r="AD64" s="85">
        <f t="shared" si="19"/>
        <v>15056490</v>
      </c>
      <c r="AE64" s="85">
        <f t="shared" si="19"/>
        <v>74705800</v>
      </c>
      <c r="AF64" s="85">
        <f t="shared" si="19"/>
        <v>12656230</v>
      </c>
      <c r="AG64" s="85">
        <f t="shared" si="19"/>
        <v>17473690</v>
      </c>
    </row>
    <row r="65" spans="1:33" ht="18.75">
      <c r="A65" s="86"/>
      <c r="B65" s="87" t="s">
        <v>101</v>
      </c>
      <c r="C65" s="88" t="s">
        <v>99</v>
      </c>
      <c r="D65" s="89">
        <f>SUM(D66:D70)</f>
        <v>0</v>
      </c>
      <c r="E65" s="90">
        <f>SUM(E66:E70)</f>
        <v>1825676630</v>
      </c>
      <c r="F65" s="90">
        <f t="shared" ref="F65:AG65" si="20">SUM(F66:F70)</f>
        <v>0</v>
      </c>
      <c r="G65" s="90">
        <f t="shared" si="20"/>
        <v>658657840</v>
      </c>
      <c r="H65" s="90">
        <f t="shared" si="20"/>
        <v>11135400</v>
      </c>
      <c r="I65" s="90">
        <f t="shared" si="20"/>
        <v>55225230</v>
      </c>
      <c r="J65" s="90">
        <f t="shared" si="20"/>
        <v>100367670</v>
      </c>
      <c r="K65" s="90">
        <f t="shared" si="20"/>
        <v>30145930</v>
      </c>
      <c r="L65" s="90">
        <f t="shared" si="20"/>
        <v>25088170</v>
      </c>
      <c r="M65" s="90">
        <f t="shared" si="20"/>
        <v>35873000</v>
      </c>
      <c r="N65" s="90">
        <f t="shared" si="20"/>
        <v>21969850</v>
      </c>
      <c r="O65" s="90">
        <f t="shared" si="20"/>
        <v>66967740</v>
      </c>
      <c r="P65" s="90">
        <f t="shared" si="20"/>
        <v>4008470</v>
      </c>
      <c r="Q65" s="90">
        <f t="shared" si="20"/>
        <v>172205860</v>
      </c>
      <c r="R65" s="90">
        <f t="shared" si="20"/>
        <v>19245170</v>
      </c>
      <c r="S65" s="90">
        <f t="shared" si="20"/>
        <v>23384520</v>
      </c>
      <c r="T65" s="90">
        <f t="shared" si="20"/>
        <v>49107740</v>
      </c>
      <c r="U65" s="90">
        <f t="shared" si="20"/>
        <v>19432840</v>
      </c>
      <c r="V65" s="90">
        <f t="shared" si="20"/>
        <v>12809860</v>
      </c>
      <c r="W65" s="90">
        <f t="shared" si="20"/>
        <v>68460490</v>
      </c>
      <c r="X65" s="90">
        <f t="shared" si="20"/>
        <v>20104180</v>
      </c>
      <c r="Y65" s="90">
        <f t="shared" si="20"/>
        <v>95403340</v>
      </c>
      <c r="Z65" s="90">
        <f t="shared" si="20"/>
        <v>18840110</v>
      </c>
      <c r="AA65" s="90">
        <f t="shared" si="20"/>
        <v>160841560</v>
      </c>
      <c r="AB65" s="90">
        <f t="shared" si="20"/>
        <v>26289540</v>
      </c>
      <c r="AC65" s="90">
        <f t="shared" si="20"/>
        <v>10286600</v>
      </c>
      <c r="AD65" s="90">
        <f t="shared" si="20"/>
        <v>15027150</v>
      </c>
      <c r="AE65" s="90">
        <f t="shared" si="20"/>
        <v>74707840</v>
      </c>
      <c r="AF65" s="90">
        <f t="shared" si="20"/>
        <v>12654960</v>
      </c>
      <c r="AG65" s="90">
        <f t="shared" si="20"/>
        <v>17435570</v>
      </c>
    </row>
    <row r="66" spans="1:33" ht="18.75">
      <c r="A66" s="91">
        <v>4111001</v>
      </c>
      <c r="B66" s="92" t="s">
        <v>102</v>
      </c>
      <c r="C66" s="93" t="s">
        <v>99</v>
      </c>
      <c r="D66" s="19"/>
      <c r="E66" s="94">
        <f>SUM(F66:AG66)</f>
        <v>853815220</v>
      </c>
      <c r="F66" s="159">
        <v>0</v>
      </c>
      <c r="G66" s="159">
        <v>301438370</v>
      </c>
      <c r="H66" s="159">
        <v>5850910</v>
      </c>
      <c r="I66" s="159">
        <v>38413640</v>
      </c>
      <c r="J66" s="159">
        <v>49314190</v>
      </c>
      <c r="K66" s="159">
        <v>7934630</v>
      </c>
      <c r="L66" s="159">
        <v>7982270</v>
      </c>
      <c r="M66" s="159">
        <v>13280490</v>
      </c>
      <c r="N66" s="159">
        <v>11994890</v>
      </c>
      <c r="O66" s="159">
        <v>33849820</v>
      </c>
      <c r="P66" s="159">
        <v>1801780</v>
      </c>
      <c r="Q66" s="159">
        <v>82756070</v>
      </c>
      <c r="R66" s="159">
        <v>12385900</v>
      </c>
      <c r="S66" s="159">
        <v>13090850</v>
      </c>
      <c r="T66" s="159">
        <v>22007450</v>
      </c>
      <c r="U66" s="159">
        <v>10754930</v>
      </c>
      <c r="V66" s="159">
        <v>6057550</v>
      </c>
      <c r="W66" s="159">
        <v>27284690</v>
      </c>
      <c r="X66" s="159">
        <v>7740410</v>
      </c>
      <c r="Y66" s="159">
        <v>48171680</v>
      </c>
      <c r="Z66" s="159">
        <v>8310090</v>
      </c>
      <c r="AA66" s="159">
        <v>65009990</v>
      </c>
      <c r="AB66" s="159">
        <v>16991930</v>
      </c>
      <c r="AC66" s="159">
        <v>4012270</v>
      </c>
      <c r="AD66" s="159">
        <v>7127090</v>
      </c>
      <c r="AE66" s="159">
        <v>36555630</v>
      </c>
      <c r="AF66" s="159">
        <v>5338830</v>
      </c>
      <c r="AG66" s="159">
        <v>8358870</v>
      </c>
    </row>
    <row r="67" spans="1:33" ht="18.75">
      <c r="A67" s="91">
        <v>4111002</v>
      </c>
      <c r="B67" s="92" t="s">
        <v>103</v>
      </c>
      <c r="C67" s="93" t="s">
        <v>99</v>
      </c>
      <c r="D67" s="19"/>
      <c r="E67" s="94">
        <f t="shared" ref="E67:E70" si="21">SUM(F67:AG67)</f>
        <v>399633470</v>
      </c>
      <c r="F67" s="159">
        <v>0</v>
      </c>
      <c r="G67" s="159">
        <v>150038960</v>
      </c>
      <c r="H67" s="159">
        <v>2156380</v>
      </c>
      <c r="I67" s="159">
        <v>10152440</v>
      </c>
      <c r="J67" s="159">
        <v>12195350</v>
      </c>
      <c r="K67" s="159">
        <v>6314890</v>
      </c>
      <c r="L67" s="159">
        <v>7940620</v>
      </c>
      <c r="M67" s="159">
        <v>6178450</v>
      </c>
      <c r="N67" s="159">
        <v>3943280</v>
      </c>
      <c r="O67" s="159">
        <v>18407320</v>
      </c>
      <c r="P67" s="159">
        <v>936900</v>
      </c>
      <c r="Q67" s="159">
        <v>37301610</v>
      </c>
      <c r="R67" s="159">
        <v>2400130</v>
      </c>
      <c r="S67" s="159">
        <v>3990270</v>
      </c>
      <c r="T67" s="159">
        <v>12536870</v>
      </c>
      <c r="U67" s="159">
        <v>3627490</v>
      </c>
      <c r="V67" s="159">
        <v>2099010</v>
      </c>
      <c r="W67" s="159">
        <v>16660380</v>
      </c>
      <c r="X67" s="159">
        <v>4760290</v>
      </c>
      <c r="Y67" s="159">
        <v>15351210</v>
      </c>
      <c r="Z67" s="159">
        <v>5263220</v>
      </c>
      <c r="AA67" s="159">
        <v>40979250</v>
      </c>
      <c r="AB67" s="159">
        <v>4265760</v>
      </c>
      <c r="AC67" s="159">
        <v>2701660</v>
      </c>
      <c r="AD67" s="159">
        <v>3794830</v>
      </c>
      <c r="AE67" s="159">
        <v>17011350</v>
      </c>
      <c r="AF67" s="159">
        <v>3352290</v>
      </c>
      <c r="AG67" s="159">
        <v>5273260</v>
      </c>
    </row>
    <row r="68" spans="1:33" ht="18.75">
      <c r="A68" s="91">
        <v>4111003</v>
      </c>
      <c r="B68" s="92" t="s">
        <v>104</v>
      </c>
      <c r="C68" s="93" t="s">
        <v>99</v>
      </c>
      <c r="D68" s="19"/>
      <c r="E68" s="94">
        <f t="shared" si="21"/>
        <v>322513380</v>
      </c>
      <c r="F68" s="159">
        <v>0</v>
      </c>
      <c r="G68" s="159">
        <v>155181680</v>
      </c>
      <c r="H68" s="159">
        <v>1562250</v>
      </c>
      <c r="I68" s="159">
        <v>5555480</v>
      </c>
      <c r="J68" s="159">
        <v>14910790</v>
      </c>
      <c r="K68" s="159">
        <v>3130030</v>
      </c>
      <c r="L68" s="159">
        <v>4071000</v>
      </c>
      <c r="M68" s="159">
        <v>5914170</v>
      </c>
      <c r="N68" s="159">
        <v>2591560</v>
      </c>
      <c r="O68" s="159">
        <v>6820370</v>
      </c>
      <c r="P68" s="159">
        <v>573240</v>
      </c>
      <c r="Q68" s="159">
        <v>18469850</v>
      </c>
      <c r="R68" s="159">
        <v>1787440</v>
      </c>
      <c r="S68" s="159">
        <v>3356200</v>
      </c>
      <c r="T68" s="159">
        <v>8449460</v>
      </c>
      <c r="U68" s="159">
        <v>2030560</v>
      </c>
      <c r="V68" s="159">
        <v>2123350</v>
      </c>
      <c r="W68" s="159">
        <v>13672230</v>
      </c>
      <c r="X68" s="159">
        <v>3699770</v>
      </c>
      <c r="Y68" s="159">
        <v>16242790</v>
      </c>
      <c r="Z68" s="159">
        <v>2131080</v>
      </c>
      <c r="AA68" s="159">
        <v>27557340</v>
      </c>
      <c r="AB68" s="159">
        <v>2876420</v>
      </c>
      <c r="AC68" s="159">
        <v>1161620</v>
      </c>
      <c r="AD68" s="159">
        <v>2318450</v>
      </c>
      <c r="AE68" s="159">
        <v>11412410</v>
      </c>
      <c r="AF68" s="159">
        <v>2706440</v>
      </c>
      <c r="AG68" s="159">
        <v>2207400</v>
      </c>
    </row>
    <row r="69" spans="1:33" ht="18.75">
      <c r="A69" s="91">
        <v>4111004</v>
      </c>
      <c r="B69" s="92" t="s">
        <v>105</v>
      </c>
      <c r="C69" s="93" t="s">
        <v>99</v>
      </c>
      <c r="D69" s="19"/>
      <c r="E69" s="94">
        <f t="shared" si="21"/>
        <v>229787090</v>
      </c>
      <c r="F69" s="159">
        <v>0</v>
      </c>
      <c r="G69" s="159">
        <v>43300700</v>
      </c>
      <c r="H69" s="159">
        <v>1427340</v>
      </c>
      <c r="I69" s="159">
        <v>977910</v>
      </c>
      <c r="J69" s="159">
        <v>22604660</v>
      </c>
      <c r="K69" s="159">
        <v>12586510</v>
      </c>
      <c r="L69" s="159">
        <v>4892020</v>
      </c>
      <c r="M69" s="159">
        <v>10293990</v>
      </c>
      <c r="N69" s="159">
        <v>3345710</v>
      </c>
      <c r="O69" s="159">
        <v>6980860</v>
      </c>
      <c r="P69" s="159">
        <v>655970</v>
      </c>
      <c r="Q69" s="159">
        <v>32062350</v>
      </c>
      <c r="R69" s="159">
        <v>2577370</v>
      </c>
      <c r="S69" s="159">
        <v>2772680</v>
      </c>
      <c r="T69" s="159">
        <v>5895000</v>
      </c>
      <c r="U69" s="159">
        <v>2316080</v>
      </c>
      <c r="V69" s="159">
        <v>2069970</v>
      </c>
      <c r="W69" s="159">
        <v>10498990</v>
      </c>
      <c r="X69" s="159">
        <v>3750830</v>
      </c>
      <c r="Y69" s="159">
        <v>15202390</v>
      </c>
      <c r="Z69" s="159">
        <v>3045200</v>
      </c>
      <c r="AA69" s="159">
        <v>24614160</v>
      </c>
      <c r="AB69" s="159">
        <v>2007470</v>
      </c>
      <c r="AC69" s="159">
        <v>2287020</v>
      </c>
      <c r="AD69" s="159">
        <v>1615930</v>
      </c>
      <c r="AE69" s="159">
        <v>9381660</v>
      </c>
      <c r="AF69" s="159">
        <v>1134400</v>
      </c>
      <c r="AG69" s="159">
        <v>1489920</v>
      </c>
    </row>
    <row r="70" spans="1:33" ht="18.75">
      <c r="A70" s="513">
        <v>4111005</v>
      </c>
      <c r="B70" s="514" t="s">
        <v>106</v>
      </c>
      <c r="C70" s="261" t="s">
        <v>99</v>
      </c>
      <c r="D70" s="95"/>
      <c r="E70" s="96">
        <f t="shared" si="21"/>
        <v>19927470</v>
      </c>
      <c r="F70" s="160">
        <v>0</v>
      </c>
      <c r="G70" s="160">
        <v>8698130</v>
      </c>
      <c r="H70" s="160">
        <v>138520</v>
      </c>
      <c r="I70" s="160">
        <v>125760</v>
      </c>
      <c r="J70" s="160">
        <v>1342680</v>
      </c>
      <c r="K70" s="160">
        <v>179870</v>
      </c>
      <c r="L70" s="160">
        <v>202260</v>
      </c>
      <c r="M70" s="160">
        <v>205900</v>
      </c>
      <c r="N70" s="160">
        <v>94410</v>
      </c>
      <c r="O70" s="160">
        <v>909370</v>
      </c>
      <c r="P70" s="160">
        <v>40580</v>
      </c>
      <c r="Q70" s="160">
        <v>1615980</v>
      </c>
      <c r="R70" s="160">
        <v>94330</v>
      </c>
      <c r="S70" s="160">
        <v>174520</v>
      </c>
      <c r="T70" s="160">
        <v>218960</v>
      </c>
      <c r="U70" s="160">
        <v>703780</v>
      </c>
      <c r="V70" s="160">
        <v>459980</v>
      </c>
      <c r="W70" s="160">
        <v>344200</v>
      </c>
      <c r="X70" s="160">
        <v>152880</v>
      </c>
      <c r="Y70" s="160">
        <v>435270</v>
      </c>
      <c r="Z70" s="160">
        <v>90520</v>
      </c>
      <c r="AA70" s="160">
        <v>2680820</v>
      </c>
      <c r="AB70" s="160">
        <v>147960</v>
      </c>
      <c r="AC70" s="160">
        <v>124030</v>
      </c>
      <c r="AD70" s="160">
        <v>170850</v>
      </c>
      <c r="AE70" s="160">
        <v>346790</v>
      </c>
      <c r="AF70" s="160">
        <v>123000</v>
      </c>
      <c r="AG70" s="160">
        <v>106120</v>
      </c>
    </row>
    <row r="71" spans="1:33" ht="18.75">
      <c r="A71" s="515"/>
      <c r="B71" s="516" t="s">
        <v>107</v>
      </c>
      <c r="C71" s="517" t="s">
        <v>99</v>
      </c>
      <c r="D71" s="518">
        <f>SUM(D72:D73)</f>
        <v>0</v>
      </c>
      <c r="E71" s="519">
        <f>SUM(E72:E73)</f>
        <v>2676760</v>
      </c>
      <c r="F71" s="519">
        <f t="shared" ref="F71:AG71" si="22">SUM(F72:F73)</f>
        <v>0</v>
      </c>
      <c r="G71" s="519">
        <f t="shared" si="22"/>
        <v>429900</v>
      </c>
      <c r="H71" s="519">
        <f t="shared" si="22"/>
        <v>39010</v>
      </c>
      <c r="I71" s="519">
        <f t="shared" si="22"/>
        <v>148670</v>
      </c>
      <c r="J71" s="519">
        <f t="shared" si="22"/>
        <v>70830</v>
      </c>
      <c r="K71" s="519">
        <f t="shared" si="22"/>
        <v>108470</v>
      </c>
      <c r="L71" s="519">
        <f t="shared" si="22"/>
        <v>95630</v>
      </c>
      <c r="M71" s="519">
        <f t="shared" si="22"/>
        <v>24360</v>
      </c>
      <c r="N71" s="519">
        <f t="shared" si="22"/>
        <v>10260</v>
      </c>
      <c r="O71" s="519">
        <f t="shared" si="22"/>
        <v>93650</v>
      </c>
      <c r="P71" s="519">
        <f t="shared" si="22"/>
        <v>170</v>
      </c>
      <c r="Q71" s="519">
        <f t="shared" si="22"/>
        <v>182150</v>
      </c>
      <c r="R71" s="519">
        <f t="shared" si="22"/>
        <v>59870</v>
      </c>
      <c r="S71" s="519">
        <f t="shared" si="22"/>
        <v>119230</v>
      </c>
      <c r="T71" s="519">
        <f t="shared" si="22"/>
        <v>35380</v>
      </c>
      <c r="U71" s="519">
        <f t="shared" si="22"/>
        <v>49740</v>
      </c>
      <c r="V71" s="519">
        <f t="shared" si="22"/>
        <v>20460</v>
      </c>
      <c r="W71" s="519">
        <f t="shared" si="22"/>
        <v>558310</v>
      </c>
      <c r="X71" s="519">
        <f t="shared" si="22"/>
        <v>137210</v>
      </c>
      <c r="Y71" s="519">
        <f t="shared" si="22"/>
        <v>54610</v>
      </c>
      <c r="Z71" s="519">
        <f t="shared" si="22"/>
        <v>73650</v>
      </c>
      <c r="AA71" s="519">
        <f t="shared" si="22"/>
        <v>226340</v>
      </c>
      <c r="AB71" s="519">
        <f t="shared" si="22"/>
        <v>39390</v>
      </c>
      <c r="AC71" s="519">
        <f t="shared" si="22"/>
        <v>18310</v>
      </c>
      <c r="AD71" s="519">
        <f t="shared" si="22"/>
        <v>38350</v>
      </c>
      <c r="AE71" s="519">
        <f t="shared" si="22"/>
        <v>13390</v>
      </c>
      <c r="AF71" s="519">
        <f t="shared" si="22"/>
        <v>1580</v>
      </c>
      <c r="AG71" s="519">
        <f t="shared" si="22"/>
        <v>27840</v>
      </c>
    </row>
    <row r="72" spans="1:33" ht="18.75">
      <c r="A72" s="91">
        <v>4112001</v>
      </c>
      <c r="B72" s="92" t="s">
        <v>108</v>
      </c>
      <c r="C72" s="93" t="s">
        <v>99</v>
      </c>
      <c r="D72" s="19"/>
      <c r="E72" s="159">
        <f t="shared" ref="E72:E73" si="23">SUM(F72:AG72)</f>
        <v>2321000</v>
      </c>
      <c r="F72" s="159">
        <v>0</v>
      </c>
      <c r="G72" s="159">
        <v>346600</v>
      </c>
      <c r="H72" s="159">
        <v>36610</v>
      </c>
      <c r="I72" s="159">
        <v>139770</v>
      </c>
      <c r="J72" s="159">
        <v>55260</v>
      </c>
      <c r="K72" s="159">
        <v>107610</v>
      </c>
      <c r="L72" s="159">
        <v>57310</v>
      </c>
      <c r="M72" s="159">
        <v>23100</v>
      </c>
      <c r="N72" s="159">
        <v>8210</v>
      </c>
      <c r="O72" s="159">
        <v>68260</v>
      </c>
      <c r="P72" s="159">
        <v>0</v>
      </c>
      <c r="Q72" s="159">
        <v>169190</v>
      </c>
      <c r="R72" s="159">
        <v>59190</v>
      </c>
      <c r="S72" s="159">
        <v>116840</v>
      </c>
      <c r="T72" s="159">
        <v>19840</v>
      </c>
      <c r="U72" s="159">
        <v>47900</v>
      </c>
      <c r="V72" s="159">
        <v>20190</v>
      </c>
      <c r="W72" s="159">
        <v>547790</v>
      </c>
      <c r="X72" s="159">
        <v>135490</v>
      </c>
      <c r="Y72" s="159">
        <v>26860</v>
      </c>
      <c r="Z72" s="159">
        <v>73050</v>
      </c>
      <c r="AA72" s="159">
        <v>142680</v>
      </c>
      <c r="AB72" s="159">
        <v>27890</v>
      </c>
      <c r="AC72" s="159">
        <v>17450</v>
      </c>
      <c r="AD72" s="159">
        <v>34220</v>
      </c>
      <c r="AE72" s="159">
        <v>11290</v>
      </c>
      <c r="AF72" s="159">
        <v>1200</v>
      </c>
      <c r="AG72" s="159">
        <v>27200</v>
      </c>
    </row>
    <row r="73" spans="1:33" ht="18.75">
      <c r="A73" s="520">
        <v>4112002</v>
      </c>
      <c r="B73" s="179" t="s">
        <v>109</v>
      </c>
      <c r="C73" s="452" t="s">
        <v>99</v>
      </c>
      <c r="D73" s="19"/>
      <c r="E73" s="159">
        <f t="shared" si="23"/>
        <v>355760</v>
      </c>
      <c r="F73" s="159">
        <v>0</v>
      </c>
      <c r="G73" s="159">
        <v>83300</v>
      </c>
      <c r="H73" s="159">
        <v>2400</v>
      </c>
      <c r="I73" s="159">
        <v>8900</v>
      </c>
      <c r="J73" s="159">
        <v>15570</v>
      </c>
      <c r="K73" s="159">
        <v>860</v>
      </c>
      <c r="L73" s="159">
        <v>38320</v>
      </c>
      <c r="M73" s="159">
        <v>1260</v>
      </c>
      <c r="N73" s="159">
        <v>2050</v>
      </c>
      <c r="O73" s="159">
        <v>25390</v>
      </c>
      <c r="P73" s="159">
        <v>170</v>
      </c>
      <c r="Q73" s="159">
        <v>12960</v>
      </c>
      <c r="R73" s="159">
        <v>680</v>
      </c>
      <c r="S73" s="159">
        <v>2390</v>
      </c>
      <c r="T73" s="159">
        <v>15540</v>
      </c>
      <c r="U73" s="159">
        <v>1840</v>
      </c>
      <c r="V73" s="159">
        <v>270</v>
      </c>
      <c r="W73" s="159">
        <v>10520</v>
      </c>
      <c r="X73" s="159">
        <v>1720</v>
      </c>
      <c r="Y73" s="159">
        <v>27750</v>
      </c>
      <c r="Z73" s="159">
        <v>600</v>
      </c>
      <c r="AA73" s="159">
        <v>83660</v>
      </c>
      <c r="AB73" s="159">
        <v>11500</v>
      </c>
      <c r="AC73" s="159">
        <v>860</v>
      </c>
      <c r="AD73" s="159">
        <v>4130</v>
      </c>
      <c r="AE73" s="159">
        <v>2100</v>
      </c>
      <c r="AF73" s="159">
        <v>380</v>
      </c>
      <c r="AG73" s="159">
        <v>640</v>
      </c>
    </row>
    <row r="74" spans="1:33" ht="18.75">
      <c r="A74" s="515"/>
      <c r="B74" s="516" t="s">
        <v>110</v>
      </c>
      <c r="C74" s="517" t="s">
        <v>99</v>
      </c>
      <c r="D74" s="518">
        <f>+D75</f>
        <v>0</v>
      </c>
      <c r="E74" s="519">
        <f>+E75</f>
        <v>26610</v>
      </c>
      <c r="F74" s="519">
        <f t="shared" ref="F74:AG74" si="24">+F75</f>
        <v>0</v>
      </c>
      <c r="G74" s="519">
        <f t="shared" si="24"/>
        <v>0</v>
      </c>
      <c r="H74" s="519">
        <f t="shared" si="24"/>
        <v>0</v>
      </c>
      <c r="I74" s="519">
        <f t="shared" si="24"/>
        <v>0</v>
      </c>
      <c r="J74" s="519">
        <f t="shared" si="24"/>
        <v>0</v>
      </c>
      <c r="K74" s="519">
        <f t="shared" si="24"/>
        <v>0</v>
      </c>
      <c r="L74" s="519">
        <f t="shared" si="24"/>
        <v>0</v>
      </c>
      <c r="M74" s="519">
        <f t="shared" si="24"/>
        <v>0</v>
      </c>
      <c r="N74" s="519">
        <f t="shared" si="24"/>
        <v>0</v>
      </c>
      <c r="O74" s="519">
        <f t="shared" si="24"/>
        <v>0</v>
      </c>
      <c r="P74" s="519">
        <f t="shared" si="24"/>
        <v>0</v>
      </c>
      <c r="Q74" s="519">
        <f t="shared" si="24"/>
        <v>4750</v>
      </c>
      <c r="R74" s="519">
        <f t="shared" si="24"/>
        <v>0</v>
      </c>
      <c r="S74" s="519">
        <f t="shared" si="24"/>
        <v>0</v>
      </c>
      <c r="T74" s="519">
        <f t="shared" si="24"/>
        <v>0</v>
      </c>
      <c r="U74" s="519">
        <f t="shared" si="24"/>
        <v>0</v>
      </c>
      <c r="V74" s="519">
        <f t="shared" si="24"/>
        <v>0</v>
      </c>
      <c r="W74" s="519">
        <f t="shared" si="24"/>
        <v>0</v>
      </c>
      <c r="X74" s="519">
        <f t="shared" si="24"/>
        <v>0</v>
      </c>
      <c r="Y74" s="519">
        <f t="shared" si="24"/>
        <v>0</v>
      </c>
      <c r="Z74" s="519">
        <f t="shared" si="24"/>
        <v>0</v>
      </c>
      <c r="AA74" s="519">
        <f t="shared" si="24"/>
        <v>0</v>
      </c>
      <c r="AB74" s="519">
        <f t="shared" si="24"/>
        <v>0</v>
      </c>
      <c r="AC74" s="519">
        <f t="shared" si="24"/>
        <v>0</v>
      </c>
      <c r="AD74" s="519">
        <f t="shared" si="24"/>
        <v>0</v>
      </c>
      <c r="AE74" s="519">
        <f t="shared" si="24"/>
        <v>0</v>
      </c>
      <c r="AF74" s="519">
        <f t="shared" si="24"/>
        <v>0</v>
      </c>
      <c r="AG74" s="519">
        <f t="shared" si="24"/>
        <v>21860</v>
      </c>
    </row>
    <row r="75" spans="1:33" ht="18.75">
      <c r="A75" s="97">
        <v>4113001</v>
      </c>
      <c r="B75" s="98" t="s">
        <v>111</v>
      </c>
      <c r="C75" s="99" t="s">
        <v>99</v>
      </c>
      <c r="D75" s="100"/>
      <c r="E75" s="101">
        <f>SUM(F75:AG75)</f>
        <v>26610</v>
      </c>
      <c r="F75" s="159">
        <v>0</v>
      </c>
      <c r="G75" s="159">
        <v>0</v>
      </c>
      <c r="H75" s="159">
        <v>0</v>
      </c>
      <c r="I75" s="159">
        <v>0</v>
      </c>
      <c r="J75" s="159">
        <v>0</v>
      </c>
      <c r="K75" s="159">
        <v>0</v>
      </c>
      <c r="L75" s="159">
        <v>0</v>
      </c>
      <c r="M75" s="159">
        <v>0</v>
      </c>
      <c r="N75" s="159">
        <v>0</v>
      </c>
      <c r="O75" s="159">
        <v>0</v>
      </c>
      <c r="P75" s="159">
        <v>0</v>
      </c>
      <c r="Q75" s="159">
        <v>4750</v>
      </c>
      <c r="R75" s="159">
        <v>0</v>
      </c>
      <c r="S75" s="159">
        <v>0</v>
      </c>
      <c r="T75" s="159">
        <v>0</v>
      </c>
      <c r="U75" s="159">
        <v>0</v>
      </c>
      <c r="V75" s="159">
        <v>0</v>
      </c>
      <c r="W75" s="159">
        <v>0</v>
      </c>
      <c r="X75" s="159">
        <v>0</v>
      </c>
      <c r="Y75" s="159">
        <v>0</v>
      </c>
      <c r="Z75" s="159">
        <v>0</v>
      </c>
      <c r="AA75" s="159">
        <v>0</v>
      </c>
      <c r="AB75" s="159">
        <v>0</v>
      </c>
      <c r="AC75" s="159">
        <v>0</v>
      </c>
      <c r="AD75" s="159">
        <v>0</v>
      </c>
      <c r="AE75" s="159">
        <v>0</v>
      </c>
      <c r="AF75" s="159">
        <v>0</v>
      </c>
      <c r="AG75" s="159">
        <v>21860</v>
      </c>
    </row>
    <row r="76" spans="1:33" ht="18.75">
      <c r="A76" s="521"/>
      <c r="B76" s="522" t="s">
        <v>112</v>
      </c>
      <c r="C76" s="523" t="s">
        <v>99</v>
      </c>
      <c r="D76" s="524">
        <f>SUM(D77:D78)</f>
        <v>0</v>
      </c>
      <c r="E76" s="525">
        <f>SUM(E77:E78)</f>
        <v>174621120</v>
      </c>
      <c r="F76" s="525">
        <f t="shared" ref="F76:AG76" si="25">SUM(F77:F78)</f>
        <v>1057580</v>
      </c>
      <c r="G76" s="525">
        <f t="shared" si="25"/>
        <v>50743510</v>
      </c>
      <c r="H76" s="525">
        <f t="shared" si="25"/>
        <v>1301200</v>
      </c>
      <c r="I76" s="525">
        <f t="shared" si="25"/>
        <v>7631620</v>
      </c>
      <c r="J76" s="525">
        <f t="shared" si="25"/>
        <v>10640170</v>
      </c>
      <c r="K76" s="525">
        <f t="shared" si="25"/>
        <v>2131050</v>
      </c>
      <c r="L76" s="525">
        <f t="shared" si="25"/>
        <v>2206700</v>
      </c>
      <c r="M76" s="525">
        <f t="shared" si="25"/>
        <v>3176750</v>
      </c>
      <c r="N76" s="525">
        <f t="shared" si="25"/>
        <v>2254920</v>
      </c>
      <c r="O76" s="525">
        <f t="shared" si="25"/>
        <v>7153540</v>
      </c>
      <c r="P76" s="525">
        <f t="shared" si="25"/>
        <v>536940</v>
      </c>
      <c r="Q76" s="525">
        <f t="shared" si="25"/>
        <v>17545150</v>
      </c>
      <c r="R76" s="525">
        <f t="shared" si="25"/>
        <v>2231550</v>
      </c>
      <c r="S76" s="525">
        <f t="shared" si="25"/>
        <v>3265110</v>
      </c>
      <c r="T76" s="525">
        <f t="shared" si="25"/>
        <v>5384720</v>
      </c>
      <c r="U76" s="525">
        <f t="shared" si="25"/>
        <v>2334390</v>
      </c>
      <c r="V76" s="525">
        <f t="shared" si="25"/>
        <v>1495210</v>
      </c>
      <c r="W76" s="525">
        <f t="shared" si="25"/>
        <v>6738970</v>
      </c>
      <c r="X76" s="525">
        <f t="shared" si="25"/>
        <v>2142230</v>
      </c>
      <c r="Y76" s="525">
        <f t="shared" si="25"/>
        <v>10071880</v>
      </c>
      <c r="Z76" s="525">
        <f t="shared" si="25"/>
        <v>2431830</v>
      </c>
      <c r="AA76" s="525">
        <f t="shared" si="25"/>
        <v>14741730</v>
      </c>
      <c r="AB76" s="525">
        <f t="shared" si="25"/>
        <v>3746980</v>
      </c>
      <c r="AC76" s="525">
        <f t="shared" si="25"/>
        <v>1067720</v>
      </c>
      <c r="AD76" s="525">
        <f t="shared" si="25"/>
        <v>1672180</v>
      </c>
      <c r="AE76" s="525">
        <f t="shared" si="25"/>
        <v>7810310</v>
      </c>
      <c r="AF76" s="525">
        <f t="shared" si="25"/>
        <v>1454380</v>
      </c>
      <c r="AG76" s="525">
        <f t="shared" si="25"/>
        <v>1652800</v>
      </c>
    </row>
    <row r="77" spans="1:33" ht="18.75">
      <c r="A77" s="520">
        <v>4121002</v>
      </c>
      <c r="B77" s="179" t="s">
        <v>113</v>
      </c>
      <c r="C77" s="452" t="s">
        <v>99</v>
      </c>
      <c r="D77" s="19"/>
      <c r="E77" s="159">
        <f t="shared" ref="E77:E78" si="26">SUM(F77:AG77)</f>
        <v>158055360</v>
      </c>
      <c r="F77" s="159">
        <v>0</v>
      </c>
      <c r="G77" s="159">
        <v>46496550</v>
      </c>
      <c r="H77" s="159">
        <v>1267160</v>
      </c>
      <c r="I77" s="159">
        <v>6959990</v>
      </c>
      <c r="J77" s="159">
        <v>8209850</v>
      </c>
      <c r="K77" s="159">
        <v>2043690</v>
      </c>
      <c r="L77" s="159">
        <v>2161560</v>
      </c>
      <c r="M77" s="159">
        <v>2632280</v>
      </c>
      <c r="N77" s="159">
        <v>2218570</v>
      </c>
      <c r="O77" s="159">
        <v>6378320</v>
      </c>
      <c r="P77" s="159">
        <v>508180</v>
      </c>
      <c r="Q77" s="159">
        <v>15925670</v>
      </c>
      <c r="R77" s="159">
        <v>2199330</v>
      </c>
      <c r="S77" s="159">
        <v>3234240</v>
      </c>
      <c r="T77" s="159">
        <v>4800300</v>
      </c>
      <c r="U77" s="159">
        <v>2290010</v>
      </c>
      <c r="V77" s="159">
        <v>1428670</v>
      </c>
      <c r="W77" s="159">
        <v>6038680</v>
      </c>
      <c r="X77" s="159">
        <v>1994800</v>
      </c>
      <c r="Y77" s="159">
        <v>9088290</v>
      </c>
      <c r="Z77" s="159">
        <v>2405000</v>
      </c>
      <c r="AA77" s="159">
        <v>13124320</v>
      </c>
      <c r="AB77" s="159">
        <v>3618910</v>
      </c>
      <c r="AC77" s="159">
        <v>958990</v>
      </c>
      <c r="AD77" s="159">
        <v>1563870</v>
      </c>
      <c r="AE77" s="159">
        <v>7465010</v>
      </c>
      <c r="AF77" s="159">
        <v>1423300</v>
      </c>
      <c r="AG77" s="159">
        <v>1619820</v>
      </c>
    </row>
    <row r="78" spans="1:33" ht="18.75">
      <c r="A78" s="520">
        <v>4121003</v>
      </c>
      <c r="B78" s="179" t="s">
        <v>114</v>
      </c>
      <c r="C78" s="452" t="s">
        <v>99</v>
      </c>
      <c r="D78" s="19"/>
      <c r="E78" s="159">
        <f t="shared" si="26"/>
        <v>16565760</v>
      </c>
      <c r="F78" s="159">
        <v>1057580</v>
      </c>
      <c r="G78" s="159">
        <v>4246960</v>
      </c>
      <c r="H78" s="159">
        <v>34040</v>
      </c>
      <c r="I78" s="159">
        <v>671630</v>
      </c>
      <c r="J78" s="159">
        <v>2430320</v>
      </c>
      <c r="K78" s="159">
        <v>87360</v>
      </c>
      <c r="L78" s="159">
        <v>45140</v>
      </c>
      <c r="M78" s="159">
        <v>544470</v>
      </c>
      <c r="N78" s="159">
        <v>36350</v>
      </c>
      <c r="O78" s="159">
        <v>775220</v>
      </c>
      <c r="P78" s="159">
        <v>28760</v>
      </c>
      <c r="Q78" s="159">
        <v>1619480</v>
      </c>
      <c r="R78" s="159">
        <v>32220</v>
      </c>
      <c r="S78" s="159">
        <v>30870</v>
      </c>
      <c r="T78" s="159">
        <v>584420</v>
      </c>
      <c r="U78" s="159">
        <v>44380</v>
      </c>
      <c r="V78" s="159">
        <v>66540</v>
      </c>
      <c r="W78" s="159">
        <v>700290</v>
      </c>
      <c r="X78" s="159">
        <v>147430</v>
      </c>
      <c r="Y78" s="159">
        <v>983590</v>
      </c>
      <c r="Z78" s="159">
        <v>26830</v>
      </c>
      <c r="AA78" s="159">
        <v>1617410</v>
      </c>
      <c r="AB78" s="159">
        <v>128070</v>
      </c>
      <c r="AC78" s="159">
        <v>108730</v>
      </c>
      <c r="AD78" s="159">
        <v>108310</v>
      </c>
      <c r="AE78" s="159">
        <v>345300</v>
      </c>
      <c r="AF78" s="159">
        <v>31080</v>
      </c>
      <c r="AG78" s="159">
        <v>32980</v>
      </c>
    </row>
    <row r="79" spans="1:33" ht="18.75">
      <c r="A79" s="526"/>
      <c r="B79" s="527" t="s">
        <v>115</v>
      </c>
      <c r="C79" s="528" t="s">
        <v>99</v>
      </c>
      <c r="D79" s="524">
        <f>SUM(D80:D84)</f>
        <v>0</v>
      </c>
      <c r="E79" s="525">
        <f>SUM(E80:E84)</f>
        <v>857420</v>
      </c>
      <c r="F79" s="525">
        <f t="shared" ref="F79:AG79" si="27">SUM(F80:F84)</f>
        <v>0</v>
      </c>
      <c r="G79" s="525">
        <f t="shared" si="27"/>
        <v>188920</v>
      </c>
      <c r="H79" s="525">
        <f t="shared" si="27"/>
        <v>10320</v>
      </c>
      <c r="I79" s="525">
        <f t="shared" si="27"/>
        <v>24260</v>
      </c>
      <c r="J79" s="525">
        <f t="shared" si="27"/>
        <v>65910</v>
      </c>
      <c r="K79" s="525">
        <f t="shared" si="27"/>
        <v>3930</v>
      </c>
      <c r="L79" s="525">
        <f t="shared" si="27"/>
        <v>1100</v>
      </c>
      <c r="M79" s="525">
        <f t="shared" si="27"/>
        <v>2460</v>
      </c>
      <c r="N79" s="525">
        <f t="shared" si="27"/>
        <v>3560</v>
      </c>
      <c r="O79" s="525">
        <f t="shared" si="27"/>
        <v>35720</v>
      </c>
      <c r="P79" s="525">
        <f t="shared" si="27"/>
        <v>0</v>
      </c>
      <c r="Q79" s="525">
        <f t="shared" si="27"/>
        <v>192670</v>
      </c>
      <c r="R79" s="525">
        <f t="shared" si="27"/>
        <v>29790</v>
      </c>
      <c r="S79" s="525">
        <f t="shared" si="27"/>
        <v>24930</v>
      </c>
      <c r="T79" s="525">
        <f t="shared" si="27"/>
        <v>23710</v>
      </c>
      <c r="U79" s="525">
        <f t="shared" si="27"/>
        <v>11630</v>
      </c>
      <c r="V79" s="525">
        <f t="shared" si="27"/>
        <v>5630</v>
      </c>
      <c r="W79" s="525">
        <f t="shared" si="27"/>
        <v>46080</v>
      </c>
      <c r="X79" s="525">
        <f t="shared" si="27"/>
        <v>21900</v>
      </c>
      <c r="Y79" s="525">
        <f t="shared" si="27"/>
        <v>36940</v>
      </c>
      <c r="Z79" s="525">
        <f t="shared" si="27"/>
        <v>4750</v>
      </c>
      <c r="AA79" s="525">
        <f t="shared" si="27"/>
        <v>79540</v>
      </c>
      <c r="AB79" s="525">
        <f t="shared" si="27"/>
        <v>6330</v>
      </c>
      <c r="AC79" s="525">
        <f t="shared" si="27"/>
        <v>1010</v>
      </c>
      <c r="AD79" s="525">
        <f t="shared" si="27"/>
        <v>9010</v>
      </c>
      <c r="AE79" s="525">
        <f t="shared" si="27"/>
        <v>15430</v>
      </c>
      <c r="AF79" s="525">
        <f t="shared" si="27"/>
        <v>310</v>
      </c>
      <c r="AG79" s="525">
        <f t="shared" si="27"/>
        <v>11580</v>
      </c>
    </row>
    <row r="80" spans="1:33" ht="18.75">
      <c r="A80" s="529">
        <v>4114001</v>
      </c>
      <c r="B80" s="92" t="s">
        <v>102</v>
      </c>
      <c r="C80" s="158" t="s">
        <v>99</v>
      </c>
      <c r="D80" s="530"/>
      <c r="E80" s="159">
        <f t="shared" ref="E80:E84" si="28">SUM(F80:AG80)</f>
        <v>850530</v>
      </c>
      <c r="F80" s="159">
        <v>0</v>
      </c>
      <c r="G80" s="159">
        <v>188920</v>
      </c>
      <c r="H80" s="159">
        <v>10320</v>
      </c>
      <c r="I80" s="159">
        <v>24260</v>
      </c>
      <c r="J80" s="159">
        <v>65910</v>
      </c>
      <c r="K80" s="159">
        <v>3930</v>
      </c>
      <c r="L80" s="159">
        <v>1100</v>
      </c>
      <c r="M80" s="159">
        <v>2460</v>
      </c>
      <c r="N80" s="159">
        <v>320</v>
      </c>
      <c r="O80" s="159">
        <v>33140</v>
      </c>
      <c r="P80" s="159">
        <v>0</v>
      </c>
      <c r="Q80" s="159">
        <v>192670</v>
      </c>
      <c r="R80" s="159">
        <v>29790</v>
      </c>
      <c r="S80" s="159">
        <v>24930</v>
      </c>
      <c r="T80" s="159">
        <v>23710</v>
      </c>
      <c r="U80" s="159">
        <v>11630</v>
      </c>
      <c r="V80" s="159">
        <v>5630</v>
      </c>
      <c r="W80" s="159">
        <v>46080</v>
      </c>
      <c r="X80" s="159">
        <v>21900</v>
      </c>
      <c r="Y80" s="159">
        <v>36940</v>
      </c>
      <c r="Z80" s="159">
        <v>4750</v>
      </c>
      <c r="AA80" s="159">
        <v>78470</v>
      </c>
      <c r="AB80" s="159">
        <v>6330</v>
      </c>
      <c r="AC80" s="159">
        <v>1010</v>
      </c>
      <c r="AD80" s="159">
        <v>9010</v>
      </c>
      <c r="AE80" s="159">
        <v>15430</v>
      </c>
      <c r="AF80" s="159">
        <v>310</v>
      </c>
      <c r="AG80" s="159">
        <v>11580</v>
      </c>
    </row>
    <row r="81" spans="1:33" ht="18.75">
      <c r="A81" s="529">
        <v>4114002</v>
      </c>
      <c r="B81" s="92" t="s">
        <v>103</v>
      </c>
      <c r="C81" s="158" t="s">
        <v>99</v>
      </c>
      <c r="D81" s="530"/>
      <c r="E81" s="159">
        <f t="shared" si="28"/>
        <v>0</v>
      </c>
      <c r="F81" s="159">
        <v>0</v>
      </c>
      <c r="G81" s="159">
        <v>0</v>
      </c>
      <c r="H81" s="159">
        <v>0</v>
      </c>
      <c r="I81" s="159">
        <v>0</v>
      </c>
      <c r="J81" s="159">
        <v>0</v>
      </c>
      <c r="K81" s="159">
        <v>0</v>
      </c>
      <c r="L81" s="159">
        <v>0</v>
      </c>
      <c r="M81" s="159">
        <v>0</v>
      </c>
      <c r="N81" s="159">
        <v>0</v>
      </c>
      <c r="O81" s="159">
        <v>0</v>
      </c>
      <c r="P81" s="159">
        <v>0</v>
      </c>
      <c r="Q81" s="159">
        <v>0</v>
      </c>
      <c r="R81" s="159">
        <v>0</v>
      </c>
      <c r="S81" s="159">
        <v>0</v>
      </c>
      <c r="T81" s="159">
        <v>0</v>
      </c>
      <c r="U81" s="159">
        <v>0</v>
      </c>
      <c r="V81" s="159">
        <v>0</v>
      </c>
      <c r="W81" s="159">
        <v>0</v>
      </c>
      <c r="X81" s="159">
        <v>0</v>
      </c>
      <c r="Y81" s="159">
        <v>0</v>
      </c>
      <c r="Z81" s="159">
        <v>0</v>
      </c>
      <c r="AA81" s="159">
        <v>0</v>
      </c>
      <c r="AB81" s="159">
        <v>0</v>
      </c>
      <c r="AC81" s="159">
        <v>0</v>
      </c>
      <c r="AD81" s="159">
        <v>0</v>
      </c>
      <c r="AE81" s="159">
        <v>0</v>
      </c>
      <c r="AF81" s="159">
        <v>0</v>
      </c>
      <c r="AG81" s="159">
        <v>0</v>
      </c>
    </row>
    <row r="82" spans="1:33" ht="18.75">
      <c r="A82" s="529">
        <v>4114003</v>
      </c>
      <c r="B82" s="92" t="s">
        <v>104</v>
      </c>
      <c r="C82" s="158" t="s">
        <v>99</v>
      </c>
      <c r="D82" s="530"/>
      <c r="E82" s="159">
        <f t="shared" si="28"/>
        <v>0</v>
      </c>
      <c r="F82" s="159">
        <v>0</v>
      </c>
      <c r="G82" s="159">
        <v>0</v>
      </c>
      <c r="H82" s="159">
        <v>0</v>
      </c>
      <c r="I82" s="159">
        <v>0</v>
      </c>
      <c r="J82" s="159">
        <v>0</v>
      </c>
      <c r="K82" s="159">
        <v>0</v>
      </c>
      <c r="L82" s="159">
        <v>0</v>
      </c>
      <c r="M82" s="159">
        <v>0</v>
      </c>
      <c r="N82" s="159">
        <v>0</v>
      </c>
      <c r="O82" s="159">
        <v>0</v>
      </c>
      <c r="P82" s="159">
        <v>0</v>
      </c>
      <c r="Q82" s="159">
        <v>0</v>
      </c>
      <c r="R82" s="159">
        <v>0</v>
      </c>
      <c r="S82" s="159">
        <v>0</v>
      </c>
      <c r="T82" s="159">
        <v>0</v>
      </c>
      <c r="U82" s="159">
        <v>0</v>
      </c>
      <c r="V82" s="159">
        <v>0</v>
      </c>
      <c r="W82" s="159">
        <v>0</v>
      </c>
      <c r="X82" s="159">
        <v>0</v>
      </c>
      <c r="Y82" s="159">
        <v>0</v>
      </c>
      <c r="Z82" s="159">
        <v>0</v>
      </c>
      <c r="AA82" s="159">
        <v>0</v>
      </c>
      <c r="AB82" s="159">
        <v>0</v>
      </c>
      <c r="AC82" s="159">
        <v>0</v>
      </c>
      <c r="AD82" s="159">
        <v>0</v>
      </c>
      <c r="AE82" s="159">
        <v>0</v>
      </c>
      <c r="AF82" s="159">
        <v>0</v>
      </c>
      <c r="AG82" s="159">
        <v>0</v>
      </c>
    </row>
    <row r="83" spans="1:33" ht="18.75">
      <c r="A83" s="529">
        <v>4114004</v>
      </c>
      <c r="B83" s="92" t="s">
        <v>105</v>
      </c>
      <c r="C83" s="158" t="s">
        <v>99</v>
      </c>
      <c r="D83" s="530"/>
      <c r="E83" s="159">
        <f t="shared" si="28"/>
        <v>6890</v>
      </c>
      <c r="F83" s="159">
        <v>0</v>
      </c>
      <c r="G83" s="159">
        <v>0</v>
      </c>
      <c r="H83" s="159">
        <v>0</v>
      </c>
      <c r="I83" s="159">
        <v>0</v>
      </c>
      <c r="J83" s="159">
        <v>0</v>
      </c>
      <c r="K83" s="159">
        <v>0</v>
      </c>
      <c r="L83" s="159">
        <v>0</v>
      </c>
      <c r="M83" s="159">
        <v>0</v>
      </c>
      <c r="N83" s="159">
        <v>3240</v>
      </c>
      <c r="O83" s="159">
        <v>2580</v>
      </c>
      <c r="P83" s="159">
        <v>0</v>
      </c>
      <c r="Q83" s="159">
        <v>0</v>
      </c>
      <c r="R83" s="159">
        <v>0</v>
      </c>
      <c r="S83" s="159">
        <v>0</v>
      </c>
      <c r="T83" s="159">
        <v>0</v>
      </c>
      <c r="U83" s="159">
        <v>0</v>
      </c>
      <c r="V83" s="159">
        <v>0</v>
      </c>
      <c r="W83" s="159">
        <v>0</v>
      </c>
      <c r="X83" s="159">
        <v>0</v>
      </c>
      <c r="Y83" s="159">
        <v>0</v>
      </c>
      <c r="Z83" s="159">
        <v>0</v>
      </c>
      <c r="AA83" s="159">
        <v>1070</v>
      </c>
      <c r="AB83" s="159">
        <v>0</v>
      </c>
      <c r="AC83" s="159">
        <v>0</v>
      </c>
      <c r="AD83" s="159">
        <v>0</v>
      </c>
      <c r="AE83" s="159">
        <v>0</v>
      </c>
      <c r="AF83" s="159">
        <v>0</v>
      </c>
      <c r="AG83" s="159">
        <v>0</v>
      </c>
    </row>
    <row r="84" spans="1:33" ht="18.75">
      <c r="A84" s="529">
        <v>4114005</v>
      </c>
      <c r="B84" s="179" t="s">
        <v>106</v>
      </c>
      <c r="C84" s="158" t="s">
        <v>99</v>
      </c>
      <c r="D84" s="530"/>
      <c r="E84" s="159">
        <f t="shared" si="28"/>
        <v>0</v>
      </c>
      <c r="F84" s="159">
        <v>0</v>
      </c>
      <c r="G84" s="159">
        <v>0</v>
      </c>
      <c r="H84" s="159">
        <v>0</v>
      </c>
      <c r="I84" s="159">
        <v>0</v>
      </c>
      <c r="J84" s="159">
        <v>0</v>
      </c>
      <c r="K84" s="159">
        <v>0</v>
      </c>
      <c r="L84" s="159">
        <v>0</v>
      </c>
      <c r="M84" s="159">
        <v>0</v>
      </c>
      <c r="N84" s="159">
        <v>0</v>
      </c>
      <c r="O84" s="159">
        <v>0</v>
      </c>
      <c r="P84" s="159">
        <v>0</v>
      </c>
      <c r="Q84" s="159">
        <v>0</v>
      </c>
      <c r="R84" s="159">
        <v>0</v>
      </c>
      <c r="S84" s="159">
        <v>0</v>
      </c>
      <c r="T84" s="159">
        <v>0</v>
      </c>
      <c r="U84" s="159">
        <v>0</v>
      </c>
      <c r="V84" s="159">
        <v>0</v>
      </c>
      <c r="W84" s="159">
        <v>0</v>
      </c>
      <c r="X84" s="159">
        <v>0</v>
      </c>
      <c r="Y84" s="159">
        <v>0</v>
      </c>
      <c r="Z84" s="159">
        <v>0</v>
      </c>
      <c r="AA84" s="159">
        <v>0</v>
      </c>
      <c r="AB84" s="159">
        <v>0</v>
      </c>
      <c r="AC84" s="159">
        <v>0</v>
      </c>
      <c r="AD84" s="159">
        <v>0</v>
      </c>
      <c r="AE84" s="159">
        <v>0</v>
      </c>
      <c r="AF84" s="159">
        <v>0</v>
      </c>
      <c r="AG84" s="159">
        <v>0</v>
      </c>
    </row>
    <row r="85" spans="1:33" ht="18.75">
      <c r="A85" s="531"/>
      <c r="B85" s="522" t="s">
        <v>116</v>
      </c>
      <c r="C85" s="532"/>
      <c r="D85" s="533">
        <f>SUM(D86:D94)</f>
        <v>0</v>
      </c>
      <c r="E85" s="534">
        <f>SUM(E86:E96)</f>
        <v>98261680</v>
      </c>
      <c r="F85" s="534">
        <f t="shared" ref="F85:AE85" si="29">SUM(F86:F96)</f>
        <v>0</v>
      </c>
      <c r="G85" s="534">
        <f t="shared" si="29"/>
        <v>37171100</v>
      </c>
      <c r="H85" s="534">
        <f>SUM(H86:H96)</f>
        <v>186710</v>
      </c>
      <c r="I85" s="534">
        <f t="shared" si="29"/>
        <v>10116200</v>
      </c>
      <c r="J85" s="534">
        <f t="shared" si="29"/>
        <v>9343010</v>
      </c>
      <c r="K85" s="534">
        <f t="shared" si="29"/>
        <v>645280</v>
      </c>
      <c r="L85" s="534">
        <f t="shared" si="29"/>
        <v>908990</v>
      </c>
      <c r="M85" s="534">
        <f t="shared" si="29"/>
        <v>727300</v>
      </c>
      <c r="N85" s="534">
        <f t="shared" si="29"/>
        <v>624410</v>
      </c>
      <c r="O85" s="534">
        <f t="shared" si="29"/>
        <v>2939010</v>
      </c>
      <c r="P85" s="534">
        <f t="shared" si="29"/>
        <v>187800</v>
      </c>
      <c r="Q85" s="534">
        <f t="shared" si="29"/>
        <v>6654990</v>
      </c>
      <c r="R85" s="534">
        <f t="shared" si="29"/>
        <v>986590</v>
      </c>
      <c r="S85" s="534">
        <f t="shared" si="29"/>
        <v>965910</v>
      </c>
      <c r="T85" s="534">
        <f t="shared" si="29"/>
        <v>1571800</v>
      </c>
      <c r="U85" s="534">
        <f t="shared" si="29"/>
        <v>704390</v>
      </c>
      <c r="V85" s="534">
        <f t="shared" si="29"/>
        <v>261400</v>
      </c>
      <c r="W85" s="534">
        <f t="shared" si="29"/>
        <v>2086100</v>
      </c>
      <c r="X85" s="534">
        <f t="shared" si="29"/>
        <v>650310</v>
      </c>
      <c r="Y85" s="534">
        <f t="shared" si="29"/>
        <v>5443590</v>
      </c>
      <c r="Z85" s="534">
        <f t="shared" si="29"/>
        <v>507200</v>
      </c>
      <c r="AA85" s="534">
        <f t="shared" si="29"/>
        <v>9169490</v>
      </c>
      <c r="AB85" s="534">
        <f t="shared" si="29"/>
        <v>1215310</v>
      </c>
      <c r="AC85" s="534">
        <f t="shared" si="29"/>
        <v>213310</v>
      </c>
      <c r="AD85" s="534">
        <f t="shared" si="29"/>
        <v>433300</v>
      </c>
      <c r="AE85" s="534">
        <f t="shared" si="29"/>
        <v>3648390</v>
      </c>
      <c r="AF85" s="534">
        <f>SUM(AF86:AF96)</f>
        <v>409000</v>
      </c>
      <c r="AG85" s="534">
        <f>SUM(AG86:AG96)</f>
        <v>490790</v>
      </c>
    </row>
    <row r="86" spans="1:33" ht="18.75">
      <c r="A86" s="529">
        <v>4121001</v>
      </c>
      <c r="B86" s="166" t="s">
        <v>117</v>
      </c>
      <c r="C86" s="158" t="s">
        <v>99</v>
      </c>
      <c r="D86" s="483"/>
      <c r="E86" s="160">
        <f t="shared" ref="E86:E93" si="30">SUM(F86:AG86)</f>
        <v>68500470</v>
      </c>
      <c r="F86" s="159">
        <v>0</v>
      </c>
      <c r="G86" s="159">
        <v>25912830</v>
      </c>
      <c r="H86" s="159">
        <v>130150</v>
      </c>
      <c r="I86" s="159">
        <v>7052240</v>
      </c>
      <c r="J86" s="159">
        <v>6513220</v>
      </c>
      <c r="K86" s="159">
        <v>449850</v>
      </c>
      <c r="L86" s="159">
        <v>633680</v>
      </c>
      <c r="M86" s="159">
        <v>507020</v>
      </c>
      <c r="N86" s="159">
        <v>435280</v>
      </c>
      <c r="O86" s="159">
        <v>2048840</v>
      </c>
      <c r="P86" s="159">
        <v>130920</v>
      </c>
      <c r="Q86" s="159">
        <v>4639350</v>
      </c>
      <c r="R86" s="159">
        <v>687780</v>
      </c>
      <c r="S86" s="159">
        <v>673350</v>
      </c>
      <c r="T86" s="159">
        <v>1095740</v>
      </c>
      <c r="U86" s="159">
        <v>491050</v>
      </c>
      <c r="V86" s="159">
        <v>182230</v>
      </c>
      <c r="W86" s="159">
        <v>1454270</v>
      </c>
      <c r="X86" s="159">
        <v>453340</v>
      </c>
      <c r="Y86" s="159">
        <v>3794860</v>
      </c>
      <c r="Z86" s="159">
        <v>353580</v>
      </c>
      <c r="AA86" s="159">
        <v>6392270</v>
      </c>
      <c r="AB86" s="159">
        <v>847210</v>
      </c>
      <c r="AC86" s="159">
        <v>148700</v>
      </c>
      <c r="AD86" s="159">
        <v>302060</v>
      </c>
      <c r="AE86" s="159">
        <v>2543380</v>
      </c>
      <c r="AF86" s="159">
        <v>285120</v>
      </c>
      <c r="AG86" s="159">
        <v>342150</v>
      </c>
    </row>
    <row r="87" spans="1:33" ht="18.75">
      <c r="A87" s="529">
        <v>4122001</v>
      </c>
      <c r="B87" s="166" t="s">
        <v>118</v>
      </c>
      <c r="C87" s="158" t="s">
        <v>99</v>
      </c>
      <c r="D87" s="19"/>
      <c r="E87" s="160">
        <f t="shared" si="30"/>
        <v>6999710</v>
      </c>
      <c r="F87" s="159">
        <v>0</v>
      </c>
      <c r="G87" s="159">
        <v>2647900</v>
      </c>
      <c r="H87" s="159">
        <v>13300</v>
      </c>
      <c r="I87" s="159">
        <v>720630</v>
      </c>
      <c r="J87" s="159">
        <v>665550</v>
      </c>
      <c r="K87" s="159">
        <v>45970</v>
      </c>
      <c r="L87" s="159">
        <v>64750</v>
      </c>
      <c r="M87" s="159">
        <v>51810</v>
      </c>
      <c r="N87" s="159">
        <v>44480</v>
      </c>
      <c r="O87" s="159">
        <v>209360</v>
      </c>
      <c r="P87" s="159">
        <v>13380</v>
      </c>
      <c r="Q87" s="159">
        <v>474070</v>
      </c>
      <c r="R87" s="159">
        <v>70280</v>
      </c>
      <c r="S87" s="159">
        <v>68810</v>
      </c>
      <c r="T87" s="159">
        <v>111970</v>
      </c>
      <c r="U87" s="159">
        <v>50180</v>
      </c>
      <c r="V87" s="159">
        <v>18620</v>
      </c>
      <c r="W87" s="159">
        <v>148600</v>
      </c>
      <c r="X87" s="159">
        <v>46320</v>
      </c>
      <c r="Y87" s="159">
        <v>387780</v>
      </c>
      <c r="Z87" s="159">
        <v>36130</v>
      </c>
      <c r="AA87" s="159">
        <v>653190</v>
      </c>
      <c r="AB87" s="159">
        <v>86570</v>
      </c>
      <c r="AC87" s="159">
        <v>15190</v>
      </c>
      <c r="AD87" s="159">
        <v>30870</v>
      </c>
      <c r="AE87" s="159">
        <v>259900</v>
      </c>
      <c r="AF87" s="159">
        <v>29140</v>
      </c>
      <c r="AG87" s="159">
        <v>34960</v>
      </c>
    </row>
    <row r="88" spans="1:33" ht="18.75">
      <c r="A88" s="529">
        <v>4122002</v>
      </c>
      <c r="B88" s="166" t="s">
        <v>119</v>
      </c>
      <c r="C88" s="158" t="s">
        <v>99</v>
      </c>
      <c r="D88" s="19"/>
      <c r="E88" s="160">
        <f t="shared" si="30"/>
        <v>776980</v>
      </c>
      <c r="F88" s="159">
        <v>0</v>
      </c>
      <c r="G88" s="159">
        <v>293920</v>
      </c>
      <c r="H88" s="159">
        <v>1480</v>
      </c>
      <c r="I88" s="159">
        <v>79990</v>
      </c>
      <c r="J88" s="159">
        <v>73880</v>
      </c>
      <c r="K88" s="159">
        <v>5100</v>
      </c>
      <c r="L88" s="159">
        <v>7190</v>
      </c>
      <c r="M88" s="159">
        <v>5750</v>
      </c>
      <c r="N88" s="159">
        <v>4940</v>
      </c>
      <c r="O88" s="159">
        <v>23240</v>
      </c>
      <c r="P88" s="159">
        <v>1480</v>
      </c>
      <c r="Q88" s="159">
        <v>52620</v>
      </c>
      <c r="R88" s="159">
        <v>7800</v>
      </c>
      <c r="S88" s="159">
        <v>7640</v>
      </c>
      <c r="T88" s="159">
        <v>12430</v>
      </c>
      <c r="U88" s="159">
        <v>5570</v>
      </c>
      <c r="V88" s="159">
        <v>2070</v>
      </c>
      <c r="W88" s="159">
        <v>16500</v>
      </c>
      <c r="X88" s="159">
        <v>5140</v>
      </c>
      <c r="Y88" s="159">
        <v>43040</v>
      </c>
      <c r="Z88" s="159">
        <v>4010</v>
      </c>
      <c r="AA88" s="159">
        <v>72500</v>
      </c>
      <c r="AB88" s="159">
        <v>9610</v>
      </c>
      <c r="AC88" s="159">
        <v>1690</v>
      </c>
      <c r="AD88" s="159">
        <v>3430</v>
      </c>
      <c r="AE88" s="159">
        <v>28850</v>
      </c>
      <c r="AF88" s="159">
        <v>3230</v>
      </c>
      <c r="AG88" s="159">
        <v>3880</v>
      </c>
    </row>
    <row r="89" spans="1:33" ht="18.75">
      <c r="A89" s="529">
        <v>4122003</v>
      </c>
      <c r="B89" s="166" t="s">
        <v>120</v>
      </c>
      <c r="C89" s="158" t="s">
        <v>99</v>
      </c>
      <c r="D89" s="19"/>
      <c r="E89" s="160">
        <f t="shared" si="30"/>
        <v>2613700</v>
      </c>
      <c r="F89" s="159">
        <v>0</v>
      </c>
      <c r="G89" s="159">
        <v>988720</v>
      </c>
      <c r="H89" s="159">
        <v>4970</v>
      </c>
      <c r="I89" s="159">
        <v>269080</v>
      </c>
      <c r="J89" s="159">
        <v>248520</v>
      </c>
      <c r="K89" s="159">
        <v>17160</v>
      </c>
      <c r="L89" s="159">
        <v>24180</v>
      </c>
      <c r="M89" s="159">
        <v>19350</v>
      </c>
      <c r="N89" s="159">
        <v>16610</v>
      </c>
      <c r="O89" s="159">
        <v>78180</v>
      </c>
      <c r="P89" s="159">
        <v>5000</v>
      </c>
      <c r="Q89" s="159">
        <v>177020</v>
      </c>
      <c r="R89" s="159">
        <v>26240</v>
      </c>
      <c r="S89" s="159">
        <v>25690</v>
      </c>
      <c r="T89" s="159">
        <v>41810</v>
      </c>
      <c r="U89" s="159">
        <v>18740</v>
      </c>
      <c r="V89" s="159">
        <v>6950</v>
      </c>
      <c r="W89" s="159">
        <v>55490</v>
      </c>
      <c r="X89" s="159">
        <v>17300</v>
      </c>
      <c r="Y89" s="159">
        <v>144800</v>
      </c>
      <c r="Z89" s="159">
        <v>13490</v>
      </c>
      <c r="AA89" s="159">
        <v>243900</v>
      </c>
      <c r="AB89" s="159">
        <v>32330</v>
      </c>
      <c r="AC89" s="159">
        <v>5670</v>
      </c>
      <c r="AD89" s="159">
        <v>11530</v>
      </c>
      <c r="AE89" s="159">
        <v>97040</v>
      </c>
      <c r="AF89" s="159">
        <v>10880</v>
      </c>
      <c r="AG89" s="159">
        <v>13050</v>
      </c>
    </row>
    <row r="90" spans="1:33" ht="18.75">
      <c r="A90" s="529">
        <v>4122004</v>
      </c>
      <c r="B90" s="166" t="s">
        <v>121</v>
      </c>
      <c r="C90" s="158" t="s">
        <v>99</v>
      </c>
      <c r="D90" s="19"/>
      <c r="E90" s="160">
        <f t="shared" si="30"/>
        <v>1366120</v>
      </c>
      <c r="F90" s="159">
        <v>0</v>
      </c>
      <c r="G90" s="159">
        <v>516790</v>
      </c>
      <c r="H90" s="159">
        <v>2600</v>
      </c>
      <c r="I90" s="159">
        <v>140650</v>
      </c>
      <c r="J90" s="159">
        <v>129900</v>
      </c>
      <c r="K90" s="159">
        <v>8970</v>
      </c>
      <c r="L90" s="159">
        <v>12640</v>
      </c>
      <c r="M90" s="159">
        <v>10110</v>
      </c>
      <c r="N90" s="159">
        <v>8680</v>
      </c>
      <c r="O90" s="159">
        <v>40860</v>
      </c>
      <c r="P90" s="159">
        <v>2610</v>
      </c>
      <c r="Q90" s="159">
        <v>92520</v>
      </c>
      <c r="R90" s="159">
        <v>13720</v>
      </c>
      <c r="S90" s="159">
        <v>13430</v>
      </c>
      <c r="T90" s="159">
        <v>21850</v>
      </c>
      <c r="U90" s="159">
        <v>9790</v>
      </c>
      <c r="V90" s="159">
        <v>3630</v>
      </c>
      <c r="W90" s="159">
        <v>29000</v>
      </c>
      <c r="X90" s="159">
        <v>9040</v>
      </c>
      <c r="Y90" s="159">
        <v>75680</v>
      </c>
      <c r="Z90" s="159">
        <v>7050</v>
      </c>
      <c r="AA90" s="159">
        <v>127480</v>
      </c>
      <c r="AB90" s="159">
        <v>16900</v>
      </c>
      <c r="AC90" s="159">
        <v>2970</v>
      </c>
      <c r="AD90" s="159">
        <v>6020</v>
      </c>
      <c r="AE90" s="159">
        <v>50720</v>
      </c>
      <c r="AF90" s="159">
        <v>5690</v>
      </c>
      <c r="AG90" s="159">
        <v>6820</v>
      </c>
    </row>
    <row r="91" spans="1:33" ht="18.75">
      <c r="A91" s="535">
        <v>4123001</v>
      </c>
      <c r="B91" s="180" t="s">
        <v>122</v>
      </c>
      <c r="C91" s="158" t="s">
        <v>99</v>
      </c>
      <c r="D91" s="19"/>
      <c r="E91" s="160">
        <f t="shared" si="30"/>
        <v>0</v>
      </c>
      <c r="F91" s="159">
        <v>0</v>
      </c>
      <c r="G91" s="159">
        <v>0</v>
      </c>
      <c r="H91" s="159">
        <v>0</v>
      </c>
      <c r="I91" s="159">
        <v>0</v>
      </c>
      <c r="J91" s="159">
        <v>0</v>
      </c>
      <c r="K91" s="159">
        <v>0</v>
      </c>
      <c r="L91" s="159">
        <v>0</v>
      </c>
      <c r="M91" s="159">
        <v>0</v>
      </c>
      <c r="N91" s="159">
        <v>0</v>
      </c>
      <c r="O91" s="159">
        <v>0</v>
      </c>
      <c r="P91" s="159">
        <v>0</v>
      </c>
      <c r="Q91" s="159">
        <v>0</v>
      </c>
      <c r="R91" s="159">
        <v>0</v>
      </c>
      <c r="S91" s="159">
        <v>0</v>
      </c>
      <c r="T91" s="159">
        <v>0</v>
      </c>
      <c r="U91" s="159">
        <v>0</v>
      </c>
      <c r="V91" s="159">
        <v>0</v>
      </c>
      <c r="W91" s="159">
        <v>0</v>
      </c>
      <c r="X91" s="159">
        <v>0</v>
      </c>
      <c r="Y91" s="159">
        <v>0</v>
      </c>
      <c r="Z91" s="159">
        <v>0</v>
      </c>
      <c r="AA91" s="159">
        <v>0</v>
      </c>
      <c r="AB91" s="159">
        <v>0</v>
      </c>
      <c r="AC91" s="159">
        <v>0</v>
      </c>
      <c r="AD91" s="159">
        <v>0</v>
      </c>
      <c r="AE91" s="159">
        <v>0</v>
      </c>
      <c r="AF91" s="159">
        <v>0</v>
      </c>
      <c r="AG91" s="159">
        <v>0</v>
      </c>
    </row>
    <row r="92" spans="1:33" ht="18.75">
      <c r="A92" s="535">
        <v>4123002</v>
      </c>
      <c r="B92" s="180" t="s">
        <v>123</v>
      </c>
      <c r="C92" s="158" t="s">
        <v>99</v>
      </c>
      <c r="D92" s="19"/>
      <c r="E92" s="160">
        <f t="shared" si="30"/>
        <v>0</v>
      </c>
      <c r="F92" s="159">
        <v>0</v>
      </c>
      <c r="G92" s="159">
        <v>0</v>
      </c>
      <c r="H92" s="159">
        <v>0</v>
      </c>
      <c r="I92" s="159">
        <v>0</v>
      </c>
      <c r="J92" s="159">
        <v>0</v>
      </c>
      <c r="K92" s="159">
        <v>0</v>
      </c>
      <c r="L92" s="159">
        <v>0</v>
      </c>
      <c r="M92" s="159">
        <v>0</v>
      </c>
      <c r="N92" s="159">
        <v>0</v>
      </c>
      <c r="O92" s="159">
        <v>0</v>
      </c>
      <c r="P92" s="159">
        <v>0</v>
      </c>
      <c r="Q92" s="159">
        <v>0</v>
      </c>
      <c r="R92" s="159">
        <v>0</v>
      </c>
      <c r="S92" s="159">
        <v>0</v>
      </c>
      <c r="T92" s="159">
        <v>0</v>
      </c>
      <c r="U92" s="159">
        <v>0</v>
      </c>
      <c r="V92" s="159">
        <v>0</v>
      </c>
      <c r="W92" s="159">
        <v>0</v>
      </c>
      <c r="X92" s="159">
        <v>0</v>
      </c>
      <c r="Y92" s="159">
        <v>0</v>
      </c>
      <c r="Z92" s="159">
        <v>0</v>
      </c>
      <c r="AA92" s="159">
        <v>0</v>
      </c>
      <c r="AB92" s="159">
        <v>0</v>
      </c>
      <c r="AC92" s="159">
        <v>0</v>
      </c>
      <c r="AD92" s="159">
        <v>0</v>
      </c>
      <c r="AE92" s="159">
        <v>0</v>
      </c>
      <c r="AF92" s="159">
        <v>0</v>
      </c>
      <c r="AG92" s="159">
        <v>0</v>
      </c>
    </row>
    <row r="93" spans="1:33" ht="18.75">
      <c r="A93" s="535">
        <v>4123003</v>
      </c>
      <c r="B93" s="180" t="s">
        <v>124</v>
      </c>
      <c r="C93" s="158" t="s">
        <v>99</v>
      </c>
      <c r="D93" s="19"/>
      <c r="E93" s="160">
        <f t="shared" si="30"/>
        <v>1436570</v>
      </c>
      <c r="F93" s="159">
        <v>0</v>
      </c>
      <c r="G93" s="159">
        <v>543430</v>
      </c>
      <c r="H93" s="159">
        <v>2730</v>
      </c>
      <c r="I93" s="159">
        <v>147900</v>
      </c>
      <c r="J93" s="159">
        <v>136590</v>
      </c>
      <c r="K93" s="159">
        <v>9430</v>
      </c>
      <c r="L93" s="159">
        <v>13290</v>
      </c>
      <c r="M93" s="159">
        <v>10630</v>
      </c>
      <c r="N93" s="159">
        <v>9130</v>
      </c>
      <c r="O93" s="159">
        <v>42970</v>
      </c>
      <c r="P93" s="159">
        <v>2750</v>
      </c>
      <c r="Q93" s="159">
        <v>97290</v>
      </c>
      <c r="R93" s="159">
        <v>14420</v>
      </c>
      <c r="S93" s="159">
        <v>14120</v>
      </c>
      <c r="T93" s="159">
        <v>22980</v>
      </c>
      <c r="U93" s="159">
        <v>10300</v>
      </c>
      <c r="V93" s="159">
        <v>3820</v>
      </c>
      <c r="W93" s="159">
        <v>30500</v>
      </c>
      <c r="X93" s="159">
        <v>9510</v>
      </c>
      <c r="Y93" s="159">
        <v>79580</v>
      </c>
      <c r="Z93" s="159">
        <v>7420</v>
      </c>
      <c r="AA93" s="159">
        <v>134060</v>
      </c>
      <c r="AB93" s="159">
        <v>17770</v>
      </c>
      <c r="AC93" s="159">
        <v>3120</v>
      </c>
      <c r="AD93" s="159">
        <v>6330</v>
      </c>
      <c r="AE93" s="159">
        <v>53340</v>
      </c>
      <c r="AF93" s="159">
        <v>5980</v>
      </c>
      <c r="AG93" s="159">
        <v>7180</v>
      </c>
    </row>
    <row r="94" spans="1:33" ht="18.75">
      <c r="A94" s="535">
        <v>4123004</v>
      </c>
      <c r="B94" s="180" t="s">
        <v>125</v>
      </c>
      <c r="C94" s="158" t="s">
        <v>99</v>
      </c>
      <c r="D94" s="19"/>
      <c r="E94" s="160">
        <f>SUM(F94:AG94)</f>
        <v>303090</v>
      </c>
      <c r="F94" s="159">
        <v>0</v>
      </c>
      <c r="G94" s="159">
        <v>114660</v>
      </c>
      <c r="H94" s="159">
        <v>580</v>
      </c>
      <c r="I94" s="159">
        <v>31200</v>
      </c>
      <c r="J94" s="159">
        <v>28820</v>
      </c>
      <c r="K94" s="159">
        <v>1990</v>
      </c>
      <c r="L94" s="159">
        <v>2800</v>
      </c>
      <c r="M94" s="159">
        <v>2240</v>
      </c>
      <c r="N94" s="159">
        <v>1930</v>
      </c>
      <c r="O94" s="159">
        <v>9070</v>
      </c>
      <c r="P94" s="159">
        <v>580</v>
      </c>
      <c r="Q94" s="159">
        <v>20530</v>
      </c>
      <c r="R94" s="159">
        <v>3040</v>
      </c>
      <c r="S94" s="159">
        <v>2980</v>
      </c>
      <c r="T94" s="159">
        <v>4850</v>
      </c>
      <c r="U94" s="159">
        <v>2170</v>
      </c>
      <c r="V94" s="159">
        <v>810</v>
      </c>
      <c r="W94" s="159">
        <v>6430</v>
      </c>
      <c r="X94" s="159">
        <v>2010</v>
      </c>
      <c r="Y94" s="159">
        <v>16790</v>
      </c>
      <c r="Z94" s="159">
        <v>1560</v>
      </c>
      <c r="AA94" s="159">
        <v>28280</v>
      </c>
      <c r="AB94" s="159">
        <v>3750</v>
      </c>
      <c r="AC94" s="159">
        <v>660</v>
      </c>
      <c r="AD94" s="159">
        <v>1340</v>
      </c>
      <c r="AE94" s="159">
        <v>11250</v>
      </c>
      <c r="AF94" s="159">
        <v>1260</v>
      </c>
      <c r="AG94" s="159">
        <v>1510</v>
      </c>
    </row>
    <row r="95" spans="1:33" ht="18.75">
      <c r="A95" s="197">
        <v>4261001</v>
      </c>
      <c r="B95" s="198" t="s">
        <v>307</v>
      </c>
      <c r="C95" s="158" t="s">
        <v>99</v>
      </c>
      <c r="D95" s="19"/>
      <c r="E95" s="160">
        <f>SUM(F95:AG95)</f>
        <v>4825780</v>
      </c>
      <c r="F95" s="159">
        <v>0</v>
      </c>
      <c r="G95" s="159">
        <v>1825520</v>
      </c>
      <c r="H95" s="159">
        <v>9170</v>
      </c>
      <c r="I95" s="159">
        <v>496820</v>
      </c>
      <c r="J95" s="159">
        <v>458850</v>
      </c>
      <c r="K95" s="159">
        <v>31690</v>
      </c>
      <c r="L95" s="159">
        <v>44640</v>
      </c>
      <c r="M95" s="159">
        <v>35720</v>
      </c>
      <c r="N95" s="159">
        <v>30670</v>
      </c>
      <c r="O95" s="159">
        <v>144340</v>
      </c>
      <c r="P95" s="159">
        <v>9220</v>
      </c>
      <c r="Q95" s="159">
        <v>326840</v>
      </c>
      <c r="R95" s="159">
        <v>48450</v>
      </c>
      <c r="S95" s="159">
        <v>47440</v>
      </c>
      <c r="T95" s="159">
        <v>77190</v>
      </c>
      <c r="U95" s="159">
        <v>34590</v>
      </c>
      <c r="V95" s="159">
        <v>12840</v>
      </c>
      <c r="W95" s="159">
        <v>102450</v>
      </c>
      <c r="X95" s="159">
        <v>31940</v>
      </c>
      <c r="Y95" s="159">
        <v>267340</v>
      </c>
      <c r="Z95" s="159">
        <v>24910</v>
      </c>
      <c r="AA95" s="159">
        <v>450330</v>
      </c>
      <c r="AB95" s="159">
        <v>59690</v>
      </c>
      <c r="AC95" s="159">
        <v>10480</v>
      </c>
      <c r="AD95" s="159">
        <v>21280</v>
      </c>
      <c r="AE95" s="159">
        <v>179180</v>
      </c>
      <c r="AF95" s="159">
        <v>20090</v>
      </c>
      <c r="AG95" s="159">
        <v>24100</v>
      </c>
    </row>
    <row r="96" spans="1:33" ht="18.75">
      <c r="A96" s="197">
        <v>4261004</v>
      </c>
      <c r="B96" s="198" t="s">
        <v>310</v>
      </c>
      <c r="C96" s="158" t="s">
        <v>99</v>
      </c>
      <c r="D96" s="19"/>
      <c r="E96" s="160">
        <f>SUM(F96:AG96)</f>
        <v>11439260</v>
      </c>
      <c r="F96" s="159">
        <v>0</v>
      </c>
      <c r="G96" s="159">
        <v>4327330</v>
      </c>
      <c r="H96" s="159">
        <v>21730</v>
      </c>
      <c r="I96" s="159">
        <v>1177690</v>
      </c>
      <c r="J96" s="159">
        <v>1087680</v>
      </c>
      <c r="K96" s="159">
        <v>75120</v>
      </c>
      <c r="L96" s="159">
        <v>105820</v>
      </c>
      <c r="M96" s="159">
        <v>84670</v>
      </c>
      <c r="N96" s="159">
        <v>72690</v>
      </c>
      <c r="O96" s="159">
        <v>342150</v>
      </c>
      <c r="P96" s="159">
        <v>21860</v>
      </c>
      <c r="Q96" s="159">
        <v>774750</v>
      </c>
      <c r="R96" s="159">
        <v>114860</v>
      </c>
      <c r="S96" s="159">
        <v>112450</v>
      </c>
      <c r="T96" s="159">
        <v>182980</v>
      </c>
      <c r="U96" s="159">
        <v>82000</v>
      </c>
      <c r="V96" s="159">
        <v>30430</v>
      </c>
      <c r="W96" s="159">
        <v>242860</v>
      </c>
      <c r="X96" s="159">
        <v>75710</v>
      </c>
      <c r="Y96" s="159">
        <v>633720</v>
      </c>
      <c r="Z96" s="159">
        <v>59050</v>
      </c>
      <c r="AA96" s="159">
        <v>1067480</v>
      </c>
      <c r="AB96" s="159">
        <v>141480</v>
      </c>
      <c r="AC96" s="159">
        <v>24830</v>
      </c>
      <c r="AD96" s="159">
        <v>50440</v>
      </c>
      <c r="AE96" s="159">
        <v>424730</v>
      </c>
      <c r="AF96" s="159">
        <v>47610</v>
      </c>
      <c r="AG96" s="159">
        <v>57140</v>
      </c>
    </row>
    <row r="97" spans="1:33" ht="21">
      <c r="A97" s="75" t="s">
        <v>126</v>
      </c>
      <c r="B97" s="76"/>
      <c r="C97" s="9"/>
      <c r="D97" s="10"/>
      <c r="E97" s="102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</row>
    <row r="98" spans="1:33" ht="18.75">
      <c r="A98" s="104" t="s">
        <v>127</v>
      </c>
      <c r="B98" s="105"/>
      <c r="C98" s="106" t="s">
        <v>99</v>
      </c>
      <c r="D98" s="107">
        <f>SUM(D99:D103)</f>
        <v>0</v>
      </c>
      <c r="E98" s="108">
        <f>SUM(E99:E103)</f>
        <v>32115900</v>
      </c>
      <c r="F98" s="108">
        <f t="shared" ref="F98:AG98" si="31">SUM(F99:F103)</f>
        <v>0</v>
      </c>
      <c r="G98" s="108">
        <f t="shared" si="31"/>
        <v>12149100</v>
      </c>
      <c r="H98" s="108">
        <f t="shared" si="31"/>
        <v>61000</v>
      </c>
      <c r="I98" s="108">
        <f t="shared" si="31"/>
        <v>3306400</v>
      </c>
      <c r="J98" s="108">
        <f t="shared" si="31"/>
        <v>3053700</v>
      </c>
      <c r="K98" s="108">
        <f t="shared" si="31"/>
        <v>210900</v>
      </c>
      <c r="L98" s="108">
        <f t="shared" si="31"/>
        <v>297100</v>
      </c>
      <c r="M98" s="108">
        <f t="shared" si="31"/>
        <v>237700</v>
      </c>
      <c r="N98" s="108">
        <f t="shared" si="31"/>
        <v>204100</v>
      </c>
      <c r="O98" s="108">
        <f t="shared" si="31"/>
        <v>960600</v>
      </c>
      <c r="P98" s="108">
        <f t="shared" si="31"/>
        <v>61400</v>
      </c>
      <c r="Q98" s="108">
        <f t="shared" si="31"/>
        <v>2175100</v>
      </c>
      <c r="R98" s="108">
        <f t="shared" si="31"/>
        <v>322500</v>
      </c>
      <c r="S98" s="108">
        <f t="shared" si="31"/>
        <v>315700</v>
      </c>
      <c r="T98" s="108">
        <f t="shared" si="31"/>
        <v>513700</v>
      </c>
      <c r="U98" s="108">
        <f t="shared" si="31"/>
        <v>230200</v>
      </c>
      <c r="V98" s="108">
        <f t="shared" si="31"/>
        <v>85400</v>
      </c>
      <c r="W98" s="108">
        <f t="shared" si="31"/>
        <v>681800</v>
      </c>
      <c r="X98" s="108">
        <f t="shared" si="31"/>
        <v>212500</v>
      </c>
      <c r="Y98" s="108">
        <f t="shared" si="31"/>
        <v>1779200</v>
      </c>
      <c r="Z98" s="108">
        <f t="shared" si="31"/>
        <v>165800</v>
      </c>
      <c r="AA98" s="108">
        <f t="shared" si="31"/>
        <v>2997000</v>
      </c>
      <c r="AB98" s="108">
        <f t="shared" si="31"/>
        <v>397200</v>
      </c>
      <c r="AC98" s="108">
        <f t="shared" si="31"/>
        <v>69700</v>
      </c>
      <c r="AD98" s="108">
        <f t="shared" si="31"/>
        <v>141600</v>
      </c>
      <c r="AE98" s="108">
        <f t="shared" si="31"/>
        <v>1192400</v>
      </c>
      <c r="AF98" s="108">
        <f t="shared" si="31"/>
        <v>133700</v>
      </c>
      <c r="AG98" s="108">
        <f t="shared" si="31"/>
        <v>160400</v>
      </c>
    </row>
    <row r="99" spans="1:33" ht="18.75">
      <c r="A99" s="109">
        <v>5311001</v>
      </c>
      <c r="B99" s="110" t="s">
        <v>128</v>
      </c>
      <c r="C99" s="111" t="s">
        <v>99</v>
      </c>
      <c r="D99" s="112"/>
      <c r="E99" s="94">
        <f t="shared" ref="E99:E103" si="32">SUM(F99:AG99)</f>
        <v>1369720</v>
      </c>
      <c r="F99" s="94">
        <v>0</v>
      </c>
      <c r="G99" s="94">
        <v>518160</v>
      </c>
      <c r="H99" s="94">
        <v>2600</v>
      </c>
      <c r="I99" s="94">
        <v>141020</v>
      </c>
      <c r="J99" s="94">
        <v>130240</v>
      </c>
      <c r="K99" s="94">
        <v>8990</v>
      </c>
      <c r="L99" s="94">
        <v>12670</v>
      </c>
      <c r="M99" s="94">
        <v>10140</v>
      </c>
      <c r="N99" s="94">
        <v>8700</v>
      </c>
      <c r="O99" s="94">
        <v>40970</v>
      </c>
      <c r="P99" s="94">
        <v>2620</v>
      </c>
      <c r="Q99" s="94">
        <v>92770</v>
      </c>
      <c r="R99" s="94">
        <v>13750</v>
      </c>
      <c r="S99" s="94">
        <v>13460</v>
      </c>
      <c r="T99" s="94">
        <v>21910</v>
      </c>
      <c r="U99" s="94">
        <v>9820</v>
      </c>
      <c r="V99" s="94">
        <v>3640</v>
      </c>
      <c r="W99" s="94">
        <v>29080</v>
      </c>
      <c r="X99" s="94">
        <v>9060</v>
      </c>
      <c r="Y99" s="94">
        <v>75880</v>
      </c>
      <c r="Z99" s="94">
        <v>7070</v>
      </c>
      <c r="AA99" s="94">
        <v>127820</v>
      </c>
      <c r="AB99" s="94">
        <v>16940</v>
      </c>
      <c r="AC99" s="94">
        <v>2970</v>
      </c>
      <c r="AD99" s="94">
        <v>6040</v>
      </c>
      <c r="AE99" s="94">
        <v>50860</v>
      </c>
      <c r="AF99" s="94">
        <v>5700</v>
      </c>
      <c r="AG99" s="94">
        <v>6840</v>
      </c>
    </row>
    <row r="100" spans="1:33" ht="18.75">
      <c r="A100" s="165">
        <v>5311002</v>
      </c>
      <c r="B100" s="166" t="s">
        <v>129</v>
      </c>
      <c r="C100" s="158" t="s">
        <v>99</v>
      </c>
      <c r="D100" s="483"/>
      <c r="E100" s="159">
        <f t="shared" si="32"/>
        <v>64220</v>
      </c>
      <c r="F100" s="159">
        <v>0</v>
      </c>
      <c r="G100" s="159">
        <v>24300</v>
      </c>
      <c r="H100" s="159">
        <v>120</v>
      </c>
      <c r="I100" s="159">
        <v>6610</v>
      </c>
      <c r="J100" s="159">
        <v>6110</v>
      </c>
      <c r="K100" s="159">
        <v>420</v>
      </c>
      <c r="L100" s="159">
        <v>590</v>
      </c>
      <c r="M100" s="159">
        <v>480</v>
      </c>
      <c r="N100" s="159">
        <v>410</v>
      </c>
      <c r="O100" s="159">
        <v>1920</v>
      </c>
      <c r="P100" s="159">
        <v>120</v>
      </c>
      <c r="Q100" s="159">
        <v>4350</v>
      </c>
      <c r="R100" s="159">
        <v>650</v>
      </c>
      <c r="S100" s="159">
        <v>630</v>
      </c>
      <c r="T100" s="159">
        <v>1030</v>
      </c>
      <c r="U100" s="159">
        <v>460</v>
      </c>
      <c r="V100" s="159">
        <v>170</v>
      </c>
      <c r="W100" s="159">
        <v>1360</v>
      </c>
      <c r="X100" s="159">
        <v>430</v>
      </c>
      <c r="Y100" s="159">
        <v>3560</v>
      </c>
      <c r="Z100" s="159">
        <v>330</v>
      </c>
      <c r="AA100" s="159">
        <v>5990</v>
      </c>
      <c r="AB100" s="159">
        <v>790</v>
      </c>
      <c r="AC100" s="159">
        <v>140</v>
      </c>
      <c r="AD100" s="159">
        <v>280</v>
      </c>
      <c r="AE100" s="159">
        <v>2380</v>
      </c>
      <c r="AF100" s="159">
        <v>270</v>
      </c>
      <c r="AG100" s="159">
        <v>320</v>
      </c>
    </row>
    <row r="101" spans="1:33" ht="18.75">
      <c r="A101" s="113">
        <v>5311003</v>
      </c>
      <c r="B101" s="536" t="s">
        <v>130</v>
      </c>
      <c r="C101" s="158" t="s">
        <v>99</v>
      </c>
      <c r="D101" s="483"/>
      <c r="E101" s="159">
        <f t="shared" si="32"/>
        <v>0</v>
      </c>
      <c r="F101" s="159">
        <v>0</v>
      </c>
      <c r="G101" s="159">
        <v>0</v>
      </c>
      <c r="H101" s="159">
        <v>0</v>
      </c>
      <c r="I101" s="159">
        <v>0</v>
      </c>
      <c r="J101" s="159">
        <v>0</v>
      </c>
      <c r="K101" s="159">
        <v>0</v>
      </c>
      <c r="L101" s="159">
        <v>0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59">
        <v>0</v>
      </c>
      <c r="X101" s="159">
        <v>0</v>
      </c>
      <c r="Y101" s="159">
        <v>0</v>
      </c>
      <c r="Z101" s="159">
        <v>0</v>
      </c>
      <c r="AA101" s="159">
        <v>0</v>
      </c>
      <c r="AB101" s="159">
        <v>0</v>
      </c>
      <c r="AC101" s="159">
        <v>0</v>
      </c>
      <c r="AD101" s="159">
        <v>0</v>
      </c>
      <c r="AE101" s="159">
        <v>0</v>
      </c>
      <c r="AF101" s="159">
        <v>0</v>
      </c>
      <c r="AG101" s="159">
        <v>0</v>
      </c>
    </row>
    <row r="102" spans="1:33" s="120" customFormat="1" ht="18.75">
      <c r="A102" s="114">
        <v>5321001</v>
      </c>
      <c r="B102" s="115" t="s">
        <v>131</v>
      </c>
      <c r="C102" s="116" t="s">
        <v>99</v>
      </c>
      <c r="D102" s="117"/>
      <c r="E102" s="118">
        <f t="shared" si="32"/>
        <v>0</v>
      </c>
      <c r="F102" s="118">
        <v>0</v>
      </c>
      <c r="G102" s="119">
        <v>0</v>
      </c>
      <c r="H102" s="119">
        <v>0</v>
      </c>
      <c r="I102" s="119">
        <v>0</v>
      </c>
      <c r="J102" s="119">
        <v>0</v>
      </c>
      <c r="K102" s="119">
        <v>0</v>
      </c>
      <c r="L102" s="119">
        <v>0</v>
      </c>
      <c r="M102" s="119">
        <v>0</v>
      </c>
      <c r="N102" s="119">
        <v>0</v>
      </c>
      <c r="O102" s="119">
        <v>0</v>
      </c>
      <c r="P102" s="119">
        <v>0</v>
      </c>
      <c r="Q102" s="119">
        <v>0</v>
      </c>
      <c r="R102" s="119">
        <v>0</v>
      </c>
      <c r="S102" s="119">
        <v>0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9">
        <v>0</v>
      </c>
      <c r="AB102" s="119">
        <v>0</v>
      </c>
      <c r="AC102" s="119">
        <v>0</v>
      </c>
      <c r="AD102" s="119">
        <v>0</v>
      </c>
      <c r="AE102" s="119">
        <v>0</v>
      </c>
      <c r="AF102" s="119">
        <v>0</v>
      </c>
      <c r="AG102" s="119">
        <v>0</v>
      </c>
    </row>
    <row r="103" spans="1:33" s="537" customFormat="1" ht="18.75">
      <c r="A103" s="121">
        <v>5321002</v>
      </c>
      <c r="B103" s="122" t="s">
        <v>132</v>
      </c>
      <c r="C103" s="116" t="s">
        <v>99</v>
      </c>
      <c r="D103" s="123"/>
      <c r="E103" s="124">
        <f t="shared" si="32"/>
        <v>30681960</v>
      </c>
      <c r="F103" s="118">
        <v>0</v>
      </c>
      <c r="G103" s="124">
        <v>11606640</v>
      </c>
      <c r="H103" s="124">
        <v>58280</v>
      </c>
      <c r="I103" s="124">
        <v>3158770</v>
      </c>
      <c r="J103" s="124">
        <v>2917350</v>
      </c>
      <c r="K103" s="124">
        <v>201490</v>
      </c>
      <c r="L103" s="124">
        <v>283840</v>
      </c>
      <c r="M103" s="124">
        <v>227080</v>
      </c>
      <c r="N103" s="124">
        <v>194990</v>
      </c>
      <c r="O103" s="124">
        <v>917710</v>
      </c>
      <c r="P103" s="124">
        <v>58660</v>
      </c>
      <c r="Q103" s="124">
        <v>2077980</v>
      </c>
      <c r="R103" s="124">
        <v>308100</v>
      </c>
      <c r="S103" s="124">
        <v>301610</v>
      </c>
      <c r="T103" s="124">
        <v>490760</v>
      </c>
      <c r="U103" s="124">
        <v>219920</v>
      </c>
      <c r="V103" s="124">
        <v>81590</v>
      </c>
      <c r="W103" s="124">
        <v>651360</v>
      </c>
      <c r="X103" s="124">
        <v>203010</v>
      </c>
      <c r="Y103" s="124">
        <v>1699760</v>
      </c>
      <c r="Z103" s="124">
        <v>158400</v>
      </c>
      <c r="AA103" s="124">
        <v>2863190</v>
      </c>
      <c r="AB103" s="124">
        <v>379470</v>
      </c>
      <c r="AC103" s="124">
        <v>66590</v>
      </c>
      <c r="AD103" s="124">
        <v>135280</v>
      </c>
      <c r="AE103" s="124">
        <v>1139160</v>
      </c>
      <c r="AF103" s="124">
        <v>127730</v>
      </c>
      <c r="AG103" s="124">
        <v>153240</v>
      </c>
    </row>
    <row r="104" spans="1:33" ht="18.75">
      <c r="A104" s="104" t="s">
        <v>133</v>
      </c>
      <c r="B104" s="125"/>
      <c r="C104" s="106" t="s">
        <v>99</v>
      </c>
      <c r="D104" s="126">
        <f>D105</f>
        <v>0</v>
      </c>
      <c r="E104" s="127">
        <f>SUM(E105)</f>
        <v>283361000</v>
      </c>
      <c r="F104" s="127">
        <f>SUM(F105)</f>
        <v>60596050</v>
      </c>
      <c r="G104" s="127">
        <f t="shared" ref="G104:AG104" si="33">SUM(G105)</f>
        <v>36127610</v>
      </c>
      <c r="H104" s="127">
        <f t="shared" si="33"/>
        <v>5316530</v>
      </c>
      <c r="I104" s="127">
        <f t="shared" si="33"/>
        <v>8716110</v>
      </c>
      <c r="J104" s="127">
        <f t="shared" si="33"/>
        <v>12127550</v>
      </c>
      <c r="K104" s="127">
        <f t="shared" si="33"/>
        <v>5299400</v>
      </c>
      <c r="L104" s="127">
        <f t="shared" si="33"/>
        <v>4707900</v>
      </c>
      <c r="M104" s="127">
        <f t="shared" si="33"/>
        <v>5477730</v>
      </c>
      <c r="N104" s="127">
        <f t="shared" si="33"/>
        <v>4968240</v>
      </c>
      <c r="O104" s="127">
        <f t="shared" si="33"/>
        <v>8897680</v>
      </c>
      <c r="P104" s="127">
        <f t="shared" si="33"/>
        <v>3567640</v>
      </c>
      <c r="Q104" s="127">
        <f t="shared" si="33"/>
        <v>18463860</v>
      </c>
      <c r="R104" s="127">
        <f t="shared" si="33"/>
        <v>5861780</v>
      </c>
      <c r="S104" s="127">
        <f t="shared" si="33"/>
        <v>7035600</v>
      </c>
      <c r="T104" s="127">
        <f t="shared" si="33"/>
        <v>9352130</v>
      </c>
      <c r="U104" s="127">
        <f t="shared" si="33"/>
        <v>5906560</v>
      </c>
      <c r="V104" s="127">
        <f t="shared" si="33"/>
        <v>4019670</v>
      </c>
      <c r="W104" s="127">
        <f t="shared" si="33"/>
        <v>8703290</v>
      </c>
      <c r="X104" s="127">
        <f t="shared" si="33"/>
        <v>5209970</v>
      </c>
      <c r="Y104" s="127">
        <f t="shared" si="33"/>
        <v>12316120</v>
      </c>
      <c r="Z104" s="127">
        <f t="shared" si="33"/>
        <v>5609660</v>
      </c>
      <c r="AA104" s="127">
        <f t="shared" si="33"/>
        <v>12652100</v>
      </c>
      <c r="AB104" s="127">
        <f t="shared" si="33"/>
        <v>4542000</v>
      </c>
      <c r="AC104" s="127">
        <f t="shared" si="33"/>
        <v>3563740</v>
      </c>
      <c r="AD104" s="127">
        <f t="shared" si="33"/>
        <v>4448000</v>
      </c>
      <c r="AE104" s="127">
        <f t="shared" si="33"/>
        <v>9310180</v>
      </c>
      <c r="AF104" s="127">
        <f t="shared" si="33"/>
        <v>4654100</v>
      </c>
      <c r="AG104" s="127">
        <f t="shared" si="33"/>
        <v>5909800</v>
      </c>
    </row>
    <row r="105" spans="1:33" ht="18.75">
      <c r="A105" s="65">
        <v>6211001</v>
      </c>
      <c r="B105" s="128" t="s">
        <v>134</v>
      </c>
      <c r="C105" s="129" t="s">
        <v>99</v>
      </c>
      <c r="D105" s="19"/>
      <c r="E105" s="53">
        <f>SUM(F105:AG105)</f>
        <v>283361000</v>
      </c>
      <c r="F105" s="159">
        <v>60596050</v>
      </c>
      <c r="G105" s="159">
        <v>36127610</v>
      </c>
      <c r="H105" s="159">
        <v>5316530</v>
      </c>
      <c r="I105" s="159">
        <v>8716110</v>
      </c>
      <c r="J105" s="159">
        <v>12127550</v>
      </c>
      <c r="K105" s="159">
        <v>5299400</v>
      </c>
      <c r="L105" s="159">
        <v>4707900</v>
      </c>
      <c r="M105" s="159">
        <v>5477730</v>
      </c>
      <c r="N105" s="159">
        <v>4968240</v>
      </c>
      <c r="O105" s="159">
        <v>8897680</v>
      </c>
      <c r="P105" s="159">
        <v>3567640</v>
      </c>
      <c r="Q105" s="159">
        <v>18463860</v>
      </c>
      <c r="R105" s="159">
        <v>5861780</v>
      </c>
      <c r="S105" s="159">
        <v>7035600</v>
      </c>
      <c r="T105" s="159">
        <v>9352130</v>
      </c>
      <c r="U105" s="159">
        <v>5906560</v>
      </c>
      <c r="V105" s="159">
        <v>4019670</v>
      </c>
      <c r="W105" s="159">
        <v>8703290</v>
      </c>
      <c r="X105" s="159">
        <v>5209970</v>
      </c>
      <c r="Y105" s="159">
        <v>12316120</v>
      </c>
      <c r="Z105" s="159">
        <v>5609660</v>
      </c>
      <c r="AA105" s="159">
        <v>12652100</v>
      </c>
      <c r="AB105" s="159">
        <v>4542000</v>
      </c>
      <c r="AC105" s="159">
        <v>3563740</v>
      </c>
      <c r="AD105" s="159">
        <v>4448000</v>
      </c>
      <c r="AE105" s="159">
        <v>9310180</v>
      </c>
      <c r="AF105" s="159">
        <v>4654100</v>
      </c>
      <c r="AG105" s="159">
        <v>5909800</v>
      </c>
    </row>
    <row r="106" spans="1:33" ht="18.75">
      <c r="A106" s="130" t="s">
        <v>135</v>
      </c>
      <c r="B106" s="131"/>
      <c r="C106" s="132" t="s">
        <v>136</v>
      </c>
      <c r="D106" s="133"/>
      <c r="E106" s="538">
        <f>SUM(F106:AG106)</f>
        <v>0</v>
      </c>
      <c r="F106" s="539"/>
      <c r="G106" s="539"/>
      <c r="H106" s="539"/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39"/>
      <c r="T106" s="539"/>
      <c r="U106" s="539"/>
      <c r="V106" s="539"/>
      <c r="W106" s="539"/>
      <c r="X106" s="539"/>
      <c r="Y106" s="539"/>
      <c r="Z106" s="539"/>
      <c r="AA106" s="539"/>
      <c r="AB106" s="539"/>
      <c r="AC106" s="539"/>
      <c r="AD106" s="539"/>
      <c r="AE106" s="539"/>
      <c r="AF106" s="539"/>
      <c r="AG106" s="539"/>
    </row>
    <row r="107" spans="1:33" ht="18.75">
      <c r="A107" s="134" t="s">
        <v>137</v>
      </c>
      <c r="B107" s="135"/>
      <c r="C107" s="136" t="s">
        <v>99</v>
      </c>
      <c r="D107" s="126">
        <f>D108</f>
        <v>0</v>
      </c>
      <c r="E107" s="127">
        <f>SUM(E108)</f>
        <v>1189440</v>
      </c>
      <c r="F107" s="127">
        <f t="shared" ref="F107:AG107" si="34">SUM(F108)</f>
        <v>0</v>
      </c>
      <c r="G107" s="127">
        <f t="shared" si="34"/>
        <v>148680</v>
      </c>
      <c r="H107" s="127">
        <f t="shared" si="34"/>
        <v>0</v>
      </c>
      <c r="I107" s="127">
        <f t="shared" si="34"/>
        <v>0</v>
      </c>
      <c r="J107" s="127">
        <f t="shared" si="34"/>
        <v>0</v>
      </c>
      <c r="K107" s="127">
        <f t="shared" si="34"/>
        <v>0</v>
      </c>
      <c r="L107" s="127">
        <f t="shared" si="34"/>
        <v>0</v>
      </c>
      <c r="M107" s="127">
        <f t="shared" si="34"/>
        <v>0</v>
      </c>
      <c r="N107" s="127">
        <f t="shared" si="34"/>
        <v>0</v>
      </c>
      <c r="O107" s="127">
        <f t="shared" si="34"/>
        <v>148680</v>
      </c>
      <c r="P107" s="127">
        <f t="shared" si="34"/>
        <v>0</v>
      </c>
      <c r="Q107" s="127">
        <f t="shared" si="34"/>
        <v>0</v>
      </c>
      <c r="R107" s="127">
        <f t="shared" si="34"/>
        <v>0</v>
      </c>
      <c r="S107" s="127">
        <f t="shared" si="34"/>
        <v>148680</v>
      </c>
      <c r="T107" s="127">
        <f t="shared" si="34"/>
        <v>148680</v>
      </c>
      <c r="U107" s="127">
        <f t="shared" si="34"/>
        <v>0</v>
      </c>
      <c r="V107" s="127">
        <f t="shared" si="34"/>
        <v>0</v>
      </c>
      <c r="W107" s="127">
        <f t="shared" si="34"/>
        <v>148680</v>
      </c>
      <c r="X107" s="127">
        <f t="shared" si="34"/>
        <v>148680</v>
      </c>
      <c r="Y107" s="127">
        <f t="shared" si="34"/>
        <v>148680</v>
      </c>
      <c r="Z107" s="127">
        <f t="shared" si="34"/>
        <v>0</v>
      </c>
      <c r="AA107" s="127">
        <f t="shared" si="34"/>
        <v>0</v>
      </c>
      <c r="AB107" s="127">
        <f t="shared" si="34"/>
        <v>0</v>
      </c>
      <c r="AC107" s="127">
        <f t="shared" si="34"/>
        <v>0</v>
      </c>
      <c r="AD107" s="127">
        <f t="shared" si="34"/>
        <v>148680</v>
      </c>
      <c r="AE107" s="127">
        <f t="shared" si="34"/>
        <v>0</v>
      </c>
      <c r="AF107" s="127">
        <f t="shared" si="34"/>
        <v>0</v>
      </c>
      <c r="AG107" s="127">
        <f t="shared" si="34"/>
        <v>0</v>
      </c>
    </row>
    <row r="108" spans="1:33" ht="18.75">
      <c r="A108" s="65">
        <v>6211005</v>
      </c>
      <c r="B108" s="128" t="s">
        <v>138</v>
      </c>
      <c r="C108" s="129" t="s">
        <v>99</v>
      </c>
      <c r="D108" s="19"/>
      <c r="E108" s="53">
        <f>SUM(F108:AG108)</f>
        <v>1189440</v>
      </c>
      <c r="F108" s="159"/>
      <c r="G108" s="159">
        <v>148680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148680</v>
      </c>
      <c r="P108" s="159">
        <v>0</v>
      </c>
      <c r="Q108" s="159">
        <v>0</v>
      </c>
      <c r="R108" s="159">
        <v>0</v>
      </c>
      <c r="S108" s="159">
        <v>148680</v>
      </c>
      <c r="T108" s="159">
        <v>148680</v>
      </c>
      <c r="U108" s="159">
        <v>0</v>
      </c>
      <c r="V108" s="159">
        <v>0</v>
      </c>
      <c r="W108" s="159">
        <v>148680</v>
      </c>
      <c r="X108" s="159">
        <v>148680</v>
      </c>
      <c r="Y108" s="159">
        <v>148680</v>
      </c>
      <c r="Z108" s="159">
        <v>0</v>
      </c>
      <c r="AA108" s="159">
        <v>0</v>
      </c>
      <c r="AB108" s="159">
        <v>0</v>
      </c>
      <c r="AC108" s="159">
        <v>0</v>
      </c>
      <c r="AD108" s="159">
        <v>148680</v>
      </c>
      <c r="AE108" s="159">
        <v>0</v>
      </c>
      <c r="AF108" s="159">
        <v>0</v>
      </c>
      <c r="AG108" s="159">
        <v>0</v>
      </c>
    </row>
    <row r="109" spans="1:33" ht="18.75">
      <c r="A109" s="130" t="s">
        <v>139</v>
      </c>
      <c r="B109" s="131"/>
      <c r="C109" s="132" t="s">
        <v>136</v>
      </c>
      <c r="D109" s="133"/>
      <c r="E109" s="538">
        <f>SUM(F109:AG109)</f>
        <v>0</v>
      </c>
      <c r="F109" s="539"/>
      <c r="G109" s="539"/>
      <c r="H109" s="539"/>
      <c r="I109" s="539"/>
      <c r="J109" s="539"/>
      <c r="K109" s="539"/>
      <c r="L109" s="539"/>
      <c r="M109" s="539"/>
      <c r="N109" s="539"/>
      <c r="O109" s="539"/>
      <c r="P109" s="539"/>
      <c r="Q109" s="539"/>
      <c r="R109" s="539"/>
      <c r="S109" s="539"/>
      <c r="T109" s="539"/>
      <c r="U109" s="539"/>
      <c r="V109" s="539"/>
      <c r="W109" s="539"/>
      <c r="X109" s="539"/>
      <c r="Y109" s="539"/>
      <c r="Z109" s="539"/>
      <c r="AA109" s="539"/>
      <c r="AB109" s="539"/>
      <c r="AC109" s="539"/>
      <c r="AD109" s="539"/>
      <c r="AE109" s="539"/>
      <c r="AF109" s="539"/>
      <c r="AG109" s="539"/>
    </row>
    <row r="110" spans="1:33" ht="18.75">
      <c r="A110" s="104" t="s">
        <v>140</v>
      </c>
      <c r="B110" s="125"/>
      <c r="C110" s="136" t="s">
        <v>99</v>
      </c>
      <c r="D110" s="126">
        <f>SUM(D111:D125)</f>
        <v>0</v>
      </c>
      <c r="E110" s="137">
        <f>SUM(E111:E125)</f>
        <v>85203500</v>
      </c>
      <c r="F110" s="137">
        <f t="shared" ref="F110:AF110" si="35">SUM(F111:F125)</f>
        <v>18823605</v>
      </c>
      <c r="G110" s="137">
        <f t="shared" si="35"/>
        <v>13265561</v>
      </c>
      <c r="H110" s="137">
        <f t="shared" si="35"/>
        <v>1349253</v>
      </c>
      <c r="I110" s="137">
        <f t="shared" si="35"/>
        <v>2702411</v>
      </c>
      <c r="J110" s="137">
        <f t="shared" si="35"/>
        <v>3566555</v>
      </c>
      <c r="K110" s="137">
        <f t="shared" si="35"/>
        <v>1337140</v>
      </c>
      <c r="L110" s="137">
        <f t="shared" si="35"/>
        <v>1388590</v>
      </c>
      <c r="M110" s="137">
        <f t="shared" si="35"/>
        <v>1466173</v>
      </c>
      <c r="N110" s="137">
        <f t="shared" si="35"/>
        <v>1379324</v>
      </c>
      <c r="O110" s="137">
        <f t="shared" si="35"/>
        <v>2616668</v>
      </c>
      <c r="P110" s="137">
        <f t="shared" si="35"/>
        <v>861564</v>
      </c>
      <c r="Q110" s="137">
        <f t="shared" si="35"/>
        <v>5631386</v>
      </c>
      <c r="R110" s="137">
        <f t="shared" si="35"/>
        <v>1552678</v>
      </c>
      <c r="S110" s="137">
        <f t="shared" si="35"/>
        <v>2045860</v>
      </c>
      <c r="T110" s="137">
        <f t="shared" si="35"/>
        <v>2594213</v>
      </c>
      <c r="U110" s="137">
        <f t="shared" si="35"/>
        <v>1462056</v>
      </c>
      <c r="V110" s="137">
        <f t="shared" si="35"/>
        <v>994567</v>
      </c>
      <c r="W110" s="137">
        <f t="shared" si="35"/>
        <v>2461929</v>
      </c>
      <c r="X110" s="137">
        <f t="shared" si="35"/>
        <v>1370797</v>
      </c>
      <c r="Y110" s="137">
        <f t="shared" si="35"/>
        <v>3457712</v>
      </c>
      <c r="Z110" s="137">
        <f t="shared" si="35"/>
        <v>1639666</v>
      </c>
      <c r="AA110" s="137">
        <f t="shared" si="35"/>
        <v>3931210</v>
      </c>
      <c r="AB110" s="137">
        <f t="shared" si="35"/>
        <v>1388000</v>
      </c>
      <c r="AC110" s="137">
        <f t="shared" si="35"/>
        <v>999474</v>
      </c>
      <c r="AD110" s="137">
        <f t="shared" si="35"/>
        <v>1245800</v>
      </c>
      <c r="AE110" s="137">
        <f t="shared" si="35"/>
        <v>2862018</v>
      </c>
      <c r="AF110" s="137">
        <f t="shared" si="35"/>
        <v>1146010</v>
      </c>
      <c r="AG110" s="137">
        <f>SUM(AG111:AG125)</f>
        <v>1663280</v>
      </c>
    </row>
    <row r="111" spans="1:33" ht="18.75">
      <c r="A111" s="109">
        <v>6211003</v>
      </c>
      <c r="B111" s="138" t="s">
        <v>141</v>
      </c>
      <c r="C111" s="111" t="s">
        <v>99</v>
      </c>
      <c r="D111" s="530"/>
      <c r="E111" s="159">
        <f t="shared" ref="E111:E125" si="36">SUM(F111:AG111)</f>
        <v>5765500</v>
      </c>
      <c r="F111" s="159">
        <v>1200000</v>
      </c>
      <c r="G111" s="159">
        <v>1757000</v>
      </c>
      <c r="H111" s="159">
        <v>59800</v>
      </c>
      <c r="I111" s="159">
        <v>184000</v>
      </c>
      <c r="J111" s="159">
        <v>191800</v>
      </c>
      <c r="K111" s="159">
        <v>64400</v>
      </c>
      <c r="L111" s="159">
        <v>64400</v>
      </c>
      <c r="M111" s="159">
        <v>110400</v>
      </c>
      <c r="N111" s="159">
        <v>73600</v>
      </c>
      <c r="O111" s="159">
        <v>138000</v>
      </c>
      <c r="P111" s="159">
        <v>9200</v>
      </c>
      <c r="Q111" s="159">
        <v>401000</v>
      </c>
      <c r="R111" s="159">
        <v>89500</v>
      </c>
      <c r="S111" s="159">
        <v>102000</v>
      </c>
      <c r="T111" s="159">
        <v>92000</v>
      </c>
      <c r="U111" s="159">
        <v>64400</v>
      </c>
      <c r="V111" s="159">
        <v>12000</v>
      </c>
      <c r="W111" s="159">
        <v>92000</v>
      </c>
      <c r="X111" s="159">
        <v>73600</v>
      </c>
      <c r="Y111" s="159">
        <v>138000</v>
      </c>
      <c r="Z111" s="159">
        <v>92000</v>
      </c>
      <c r="AA111" s="159">
        <v>186000</v>
      </c>
      <c r="AB111" s="159">
        <v>73600</v>
      </c>
      <c r="AC111" s="159">
        <v>55200</v>
      </c>
      <c r="AD111" s="159">
        <v>73600</v>
      </c>
      <c r="AE111" s="159">
        <v>230000</v>
      </c>
      <c r="AF111" s="159">
        <v>64400</v>
      </c>
      <c r="AG111" s="159">
        <v>73600</v>
      </c>
    </row>
    <row r="112" spans="1:33" ht="18.75">
      <c r="A112" s="109">
        <v>6211007</v>
      </c>
      <c r="B112" s="138" t="s">
        <v>142</v>
      </c>
      <c r="C112" s="111" t="s">
        <v>99</v>
      </c>
      <c r="D112" s="530"/>
      <c r="E112" s="159">
        <f t="shared" si="36"/>
        <v>0</v>
      </c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</row>
    <row r="113" spans="1:33" ht="18.75">
      <c r="A113" s="540">
        <v>6211008</v>
      </c>
      <c r="B113" s="541" t="s">
        <v>143</v>
      </c>
      <c r="C113" s="158" t="s">
        <v>99</v>
      </c>
      <c r="D113" s="530"/>
      <c r="E113" s="159">
        <f t="shared" si="36"/>
        <v>2375000</v>
      </c>
      <c r="F113" s="159">
        <v>45000</v>
      </c>
      <c r="G113" s="159">
        <v>10000</v>
      </c>
      <c r="H113" s="159">
        <v>63000</v>
      </c>
      <c r="I113" s="159">
        <v>69300</v>
      </c>
      <c r="J113" s="159">
        <v>69300</v>
      </c>
      <c r="K113" s="159">
        <v>67200</v>
      </c>
      <c r="L113" s="159">
        <v>132300</v>
      </c>
      <c r="M113" s="159">
        <v>69300</v>
      </c>
      <c r="N113" s="159">
        <v>69300</v>
      </c>
      <c r="O113" s="159">
        <v>69300</v>
      </c>
      <c r="P113" s="159">
        <v>5000</v>
      </c>
      <c r="Q113" s="159">
        <v>69300</v>
      </c>
      <c r="R113" s="159">
        <v>69300</v>
      </c>
      <c r="S113" s="159">
        <v>63000</v>
      </c>
      <c r="T113" s="159">
        <v>283500</v>
      </c>
      <c r="U113" s="159">
        <v>69300</v>
      </c>
      <c r="V113" s="159">
        <v>5000</v>
      </c>
      <c r="W113" s="159">
        <v>69300</v>
      </c>
      <c r="X113" s="159">
        <v>56700</v>
      </c>
      <c r="Y113" s="159">
        <v>69300</v>
      </c>
      <c r="Z113" s="159">
        <v>308700</v>
      </c>
      <c r="AA113" s="159">
        <v>138600</v>
      </c>
      <c r="AB113" s="159">
        <v>94500</v>
      </c>
      <c r="AC113" s="159">
        <v>63000</v>
      </c>
      <c r="AD113" s="159">
        <v>69300</v>
      </c>
      <c r="AE113" s="159">
        <v>138600</v>
      </c>
      <c r="AF113" s="159">
        <v>69300</v>
      </c>
      <c r="AG113" s="159">
        <v>69300</v>
      </c>
    </row>
    <row r="114" spans="1:33" ht="18.75">
      <c r="A114" s="540">
        <v>6212002</v>
      </c>
      <c r="B114" s="541" t="s">
        <v>144</v>
      </c>
      <c r="C114" s="158" t="s">
        <v>99</v>
      </c>
      <c r="D114" s="530"/>
      <c r="E114" s="159">
        <f t="shared" si="36"/>
        <v>18259000</v>
      </c>
      <c r="F114" s="159">
        <v>4323000</v>
      </c>
      <c r="G114" s="159">
        <v>4080000</v>
      </c>
      <c r="H114" s="159">
        <v>108000</v>
      </c>
      <c r="I114" s="159">
        <v>620000</v>
      </c>
      <c r="J114" s="159">
        <v>736000</v>
      </c>
      <c r="K114" s="159">
        <v>174000</v>
      </c>
      <c r="L114" s="159">
        <v>193000</v>
      </c>
      <c r="M114" s="159">
        <v>227000</v>
      </c>
      <c r="N114" s="159">
        <v>197000</v>
      </c>
      <c r="O114" s="159">
        <v>576000</v>
      </c>
      <c r="P114" s="159">
        <v>100000</v>
      </c>
      <c r="Q114" s="159">
        <v>1420000</v>
      </c>
      <c r="R114" s="159">
        <v>197000</v>
      </c>
      <c r="S114" s="159">
        <v>286000</v>
      </c>
      <c r="T114" s="159">
        <v>426000</v>
      </c>
      <c r="U114" s="159">
        <v>209000</v>
      </c>
      <c r="V114" s="159">
        <v>130000</v>
      </c>
      <c r="W114" s="159">
        <v>520000</v>
      </c>
      <c r="X114" s="159">
        <v>175000</v>
      </c>
      <c r="Y114" s="159">
        <v>800000</v>
      </c>
      <c r="Z114" s="159">
        <v>200000</v>
      </c>
      <c r="AA114" s="159">
        <v>1100000</v>
      </c>
      <c r="AB114" s="159">
        <v>300000</v>
      </c>
      <c r="AC114" s="159">
        <v>100000</v>
      </c>
      <c r="AD114" s="159">
        <v>130000</v>
      </c>
      <c r="AE114" s="159">
        <v>650000</v>
      </c>
      <c r="AF114" s="159">
        <v>134000</v>
      </c>
      <c r="AG114" s="159">
        <v>148000</v>
      </c>
    </row>
    <row r="115" spans="1:33" ht="18.75">
      <c r="A115" s="540">
        <v>6212003</v>
      </c>
      <c r="B115" s="541" t="s">
        <v>145</v>
      </c>
      <c r="C115" s="158" t="s">
        <v>99</v>
      </c>
      <c r="D115" s="530"/>
      <c r="E115" s="159">
        <f t="shared" si="36"/>
        <v>0</v>
      </c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</row>
    <row r="116" spans="1:33" ht="18.75">
      <c r="A116" s="540">
        <v>6212004</v>
      </c>
      <c r="B116" s="541" t="s">
        <v>146</v>
      </c>
      <c r="C116" s="158" t="s">
        <v>99</v>
      </c>
      <c r="D116" s="530"/>
      <c r="E116" s="159">
        <f t="shared" si="36"/>
        <v>0</v>
      </c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</row>
    <row r="117" spans="1:33" ht="18.75">
      <c r="A117" s="540">
        <v>6212005</v>
      </c>
      <c r="B117" s="541" t="s">
        <v>147</v>
      </c>
      <c r="C117" s="158" t="s">
        <v>99</v>
      </c>
      <c r="D117" s="530"/>
      <c r="E117" s="159">
        <f t="shared" si="36"/>
        <v>5644000</v>
      </c>
      <c r="F117" s="159">
        <v>915800</v>
      </c>
      <c r="G117" s="159">
        <v>663400</v>
      </c>
      <c r="H117" s="159">
        <v>154400</v>
      </c>
      <c r="I117" s="159">
        <v>251700</v>
      </c>
      <c r="J117" s="159">
        <v>407800</v>
      </c>
      <c r="K117" s="159">
        <v>32200</v>
      </c>
      <c r="L117" s="159">
        <v>110800</v>
      </c>
      <c r="M117" s="159">
        <v>53800</v>
      </c>
      <c r="N117" s="159">
        <v>96800</v>
      </c>
      <c r="O117" s="159">
        <v>256000</v>
      </c>
      <c r="P117" s="159">
        <v>101100</v>
      </c>
      <c r="Q117" s="159">
        <v>407800</v>
      </c>
      <c r="R117" s="159">
        <v>73700</v>
      </c>
      <c r="S117" s="159">
        <v>300200</v>
      </c>
      <c r="T117" s="159">
        <v>125800</v>
      </c>
      <c r="U117" s="159">
        <v>75300</v>
      </c>
      <c r="V117" s="159">
        <v>82500</v>
      </c>
      <c r="W117" s="159">
        <v>195800</v>
      </c>
      <c r="X117" s="159">
        <v>87600</v>
      </c>
      <c r="Y117" s="159">
        <v>264100</v>
      </c>
      <c r="Z117" s="159">
        <v>48400</v>
      </c>
      <c r="AA117" s="159">
        <v>243100</v>
      </c>
      <c r="AB117" s="159">
        <v>53800</v>
      </c>
      <c r="AC117" s="159">
        <v>49400</v>
      </c>
      <c r="AD117" s="159">
        <v>176400</v>
      </c>
      <c r="AE117" s="159">
        <v>102200</v>
      </c>
      <c r="AF117" s="159">
        <v>16100</v>
      </c>
      <c r="AG117" s="159">
        <v>298000</v>
      </c>
    </row>
    <row r="118" spans="1:33" ht="18.75">
      <c r="A118" s="540">
        <v>6212006</v>
      </c>
      <c r="B118" s="541" t="s">
        <v>148</v>
      </c>
      <c r="C118" s="158" t="s">
        <v>99</v>
      </c>
      <c r="D118" s="530"/>
      <c r="E118" s="159">
        <f t="shared" si="36"/>
        <v>28603000</v>
      </c>
      <c r="F118" s="159">
        <v>6059605</v>
      </c>
      <c r="G118" s="159">
        <v>3879661</v>
      </c>
      <c r="H118" s="159">
        <v>531653</v>
      </c>
      <c r="I118" s="159">
        <v>871611</v>
      </c>
      <c r="J118" s="159">
        <v>1212755</v>
      </c>
      <c r="K118" s="159">
        <v>529940</v>
      </c>
      <c r="L118" s="159">
        <v>470790</v>
      </c>
      <c r="M118" s="159">
        <v>547773</v>
      </c>
      <c r="N118" s="159">
        <v>496824</v>
      </c>
      <c r="O118" s="159">
        <v>889768</v>
      </c>
      <c r="P118" s="159">
        <v>356764</v>
      </c>
      <c r="Q118" s="159">
        <v>1846386</v>
      </c>
      <c r="R118" s="159">
        <v>586178</v>
      </c>
      <c r="S118" s="159">
        <v>703560</v>
      </c>
      <c r="T118" s="159">
        <v>935213</v>
      </c>
      <c r="U118" s="159">
        <v>590656</v>
      </c>
      <c r="V118" s="159">
        <v>401967</v>
      </c>
      <c r="W118" s="159">
        <v>870329</v>
      </c>
      <c r="X118" s="159">
        <v>520997</v>
      </c>
      <c r="Y118" s="159">
        <v>1231612</v>
      </c>
      <c r="Z118" s="159">
        <v>560966</v>
      </c>
      <c r="AA118" s="159">
        <v>1265210</v>
      </c>
      <c r="AB118" s="159">
        <v>454200</v>
      </c>
      <c r="AC118" s="159">
        <v>356374</v>
      </c>
      <c r="AD118" s="159">
        <v>444800</v>
      </c>
      <c r="AE118" s="159">
        <v>931018</v>
      </c>
      <c r="AF118" s="159">
        <v>465410</v>
      </c>
      <c r="AG118" s="159">
        <v>590980</v>
      </c>
    </row>
    <row r="119" spans="1:33" ht="18.75">
      <c r="A119" s="540">
        <v>6212007</v>
      </c>
      <c r="B119" s="311" t="s">
        <v>149</v>
      </c>
      <c r="C119" s="158" t="s">
        <v>99</v>
      </c>
      <c r="D119" s="530"/>
      <c r="E119" s="159">
        <f t="shared" si="36"/>
        <v>84500</v>
      </c>
      <c r="F119" s="159">
        <v>84500</v>
      </c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</row>
    <row r="120" spans="1:33" ht="18.75">
      <c r="A120" s="540">
        <v>6212008</v>
      </c>
      <c r="B120" s="541" t="s">
        <v>150</v>
      </c>
      <c r="C120" s="158" t="s">
        <v>99</v>
      </c>
      <c r="D120" s="530"/>
      <c r="E120" s="159">
        <f t="shared" si="36"/>
        <v>4649500</v>
      </c>
      <c r="F120" s="159">
        <v>1566500</v>
      </c>
      <c r="G120" s="159">
        <v>516600</v>
      </c>
      <c r="H120" s="159">
        <v>72700</v>
      </c>
      <c r="I120" s="159">
        <v>104900</v>
      </c>
      <c r="J120" s="159">
        <v>176700</v>
      </c>
      <c r="K120" s="159">
        <v>78500</v>
      </c>
      <c r="L120" s="159">
        <v>98600</v>
      </c>
      <c r="M120" s="159">
        <v>77300</v>
      </c>
      <c r="N120" s="159">
        <v>72800</v>
      </c>
      <c r="O120" s="159">
        <v>101000</v>
      </c>
      <c r="P120" s="159">
        <v>47500</v>
      </c>
      <c r="Q120" s="159">
        <v>242800</v>
      </c>
      <c r="R120" s="159">
        <v>81400</v>
      </c>
      <c r="S120" s="159">
        <v>83200</v>
      </c>
      <c r="T120" s="159">
        <v>133900</v>
      </c>
      <c r="U120" s="159">
        <v>73600</v>
      </c>
      <c r="V120" s="159">
        <v>67400</v>
      </c>
      <c r="W120" s="159">
        <v>102800</v>
      </c>
      <c r="X120" s="159">
        <v>69400</v>
      </c>
      <c r="Y120" s="159">
        <v>168600</v>
      </c>
      <c r="Z120" s="159">
        <v>69500</v>
      </c>
      <c r="AA120" s="159">
        <v>164800</v>
      </c>
      <c r="AB120" s="159">
        <v>67500</v>
      </c>
      <c r="AC120" s="159">
        <v>85700</v>
      </c>
      <c r="AD120" s="159">
        <v>56000</v>
      </c>
      <c r="AE120" s="159">
        <v>137300</v>
      </c>
      <c r="AF120" s="159">
        <v>64000</v>
      </c>
      <c r="AG120" s="159">
        <v>68500</v>
      </c>
    </row>
    <row r="121" spans="1:33" ht="18.75">
      <c r="A121" s="542">
        <v>6212009</v>
      </c>
      <c r="B121" s="543" t="s">
        <v>151</v>
      </c>
      <c r="C121" s="452" t="s">
        <v>99</v>
      </c>
      <c r="D121" s="530"/>
      <c r="E121" s="159">
        <f t="shared" si="36"/>
        <v>15551000</v>
      </c>
      <c r="F121" s="159">
        <v>3136000</v>
      </c>
      <c r="G121" s="159">
        <v>1923500</v>
      </c>
      <c r="H121" s="159">
        <v>287600</v>
      </c>
      <c r="I121" s="159">
        <v>480400</v>
      </c>
      <c r="J121" s="159">
        <v>632200</v>
      </c>
      <c r="K121" s="159">
        <v>334500</v>
      </c>
      <c r="L121" s="159">
        <v>262600</v>
      </c>
      <c r="M121" s="159">
        <v>313400</v>
      </c>
      <c r="N121" s="159">
        <v>315600</v>
      </c>
      <c r="O121" s="159">
        <v>466600</v>
      </c>
      <c r="P121" s="159">
        <v>202000</v>
      </c>
      <c r="Q121" s="159">
        <v>997500</v>
      </c>
      <c r="R121" s="159">
        <v>376500</v>
      </c>
      <c r="S121" s="159">
        <v>411800</v>
      </c>
      <c r="T121" s="159">
        <v>483500</v>
      </c>
      <c r="U121" s="159">
        <v>310000</v>
      </c>
      <c r="V121" s="159">
        <v>246300</v>
      </c>
      <c r="W121" s="159">
        <v>504000</v>
      </c>
      <c r="X121" s="159">
        <v>324500</v>
      </c>
      <c r="Y121" s="159">
        <v>635000</v>
      </c>
      <c r="Z121" s="159">
        <v>290500</v>
      </c>
      <c r="AA121" s="159">
        <v>678600</v>
      </c>
      <c r="AB121" s="159">
        <v>282000</v>
      </c>
      <c r="AC121" s="159">
        <v>244400</v>
      </c>
      <c r="AD121" s="159">
        <v>240800</v>
      </c>
      <c r="AE121" s="159">
        <v>555000</v>
      </c>
      <c r="AF121" s="159">
        <v>280400</v>
      </c>
      <c r="AG121" s="159">
        <v>335800</v>
      </c>
    </row>
    <row r="122" spans="1:33" ht="18.75">
      <c r="A122" s="544">
        <v>6212010</v>
      </c>
      <c r="B122" s="545" t="s">
        <v>152</v>
      </c>
      <c r="C122" s="261" t="s">
        <v>99</v>
      </c>
      <c r="D122" s="530"/>
      <c r="E122" s="159">
        <f t="shared" si="36"/>
        <v>3453000</v>
      </c>
      <c r="F122" s="159">
        <v>674200</v>
      </c>
      <c r="G122" s="159">
        <v>435400</v>
      </c>
      <c r="H122" s="159">
        <v>72100</v>
      </c>
      <c r="I122" s="159">
        <v>120500</v>
      </c>
      <c r="J122" s="159">
        <v>140000</v>
      </c>
      <c r="K122" s="159">
        <v>56400</v>
      </c>
      <c r="L122" s="159">
        <v>56100</v>
      </c>
      <c r="M122" s="159">
        <v>67200</v>
      </c>
      <c r="N122" s="159">
        <v>57400</v>
      </c>
      <c r="O122" s="159">
        <v>120000</v>
      </c>
      <c r="P122" s="159">
        <v>40000</v>
      </c>
      <c r="Q122" s="159">
        <v>246600</v>
      </c>
      <c r="R122" s="159">
        <v>79100</v>
      </c>
      <c r="S122" s="159">
        <v>96100</v>
      </c>
      <c r="T122" s="159">
        <v>114300</v>
      </c>
      <c r="U122" s="159">
        <v>69800</v>
      </c>
      <c r="V122" s="159">
        <v>49400</v>
      </c>
      <c r="W122" s="159">
        <v>107700</v>
      </c>
      <c r="X122" s="159">
        <v>63000</v>
      </c>
      <c r="Y122" s="159">
        <v>151100</v>
      </c>
      <c r="Z122" s="159">
        <v>69600</v>
      </c>
      <c r="AA122" s="159">
        <v>154900</v>
      </c>
      <c r="AB122" s="159">
        <v>62400</v>
      </c>
      <c r="AC122" s="159">
        <v>45400</v>
      </c>
      <c r="AD122" s="159">
        <v>54900</v>
      </c>
      <c r="AE122" s="159">
        <v>117900</v>
      </c>
      <c r="AF122" s="159">
        <v>52400</v>
      </c>
      <c r="AG122" s="159">
        <v>79100</v>
      </c>
    </row>
    <row r="123" spans="1:33" ht="18.75">
      <c r="A123" s="546">
        <v>6212011</v>
      </c>
      <c r="B123" s="547" t="s">
        <v>153</v>
      </c>
      <c r="C123" s="261" t="s">
        <v>99</v>
      </c>
      <c r="D123" s="530"/>
      <c r="E123" s="159">
        <f t="shared" si="36"/>
        <v>174000</v>
      </c>
      <c r="F123" s="159">
        <v>174000</v>
      </c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</row>
    <row r="124" spans="1:33" ht="18.75">
      <c r="A124" s="548">
        <v>6212012</v>
      </c>
      <c r="B124" s="549" t="s">
        <v>154</v>
      </c>
      <c r="C124" s="261" t="s">
        <v>99</v>
      </c>
      <c r="D124" s="530"/>
      <c r="E124" s="159">
        <f t="shared" si="36"/>
        <v>645000</v>
      </c>
      <c r="F124" s="159">
        <v>645000</v>
      </c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</row>
    <row r="125" spans="1:33" ht="18.75">
      <c r="A125" s="550">
        <v>6279010</v>
      </c>
      <c r="B125" s="551" t="s">
        <v>155</v>
      </c>
      <c r="C125" s="174" t="s">
        <v>99</v>
      </c>
      <c r="D125" s="530"/>
      <c r="E125" s="159">
        <f t="shared" si="36"/>
        <v>0</v>
      </c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</row>
    <row r="126" spans="1:33" ht="18.75">
      <c r="A126" s="134" t="s">
        <v>156</v>
      </c>
      <c r="B126" s="135"/>
      <c r="C126" s="136" t="s">
        <v>99</v>
      </c>
      <c r="D126" s="139">
        <f>SUM(D127:D128)</f>
        <v>0</v>
      </c>
      <c r="E126" s="140">
        <f>SUM(E127:E128)</f>
        <v>36873130</v>
      </c>
      <c r="F126" s="140">
        <f t="shared" ref="F126:AG126" si="37">SUM(F127:F128)</f>
        <v>0</v>
      </c>
      <c r="G126" s="140">
        <f t="shared" si="37"/>
        <v>13643360</v>
      </c>
      <c r="H126" s="140">
        <f t="shared" si="37"/>
        <v>317380</v>
      </c>
      <c r="I126" s="140">
        <f t="shared" si="37"/>
        <v>10000</v>
      </c>
      <c r="J126" s="140">
        <f t="shared" si="37"/>
        <v>1702860</v>
      </c>
      <c r="K126" s="140">
        <f t="shared" si="37"/>
        <v>554490</v>
      </c>
      <c r="L126" s="140">
        <f t="shared" si="37"/>
        <v>559060</v>
      </c>
      <c r="M126" s="140">
        <f t="shared" si="37"/>
        <v>502810</v>
      </c>
      <c r="N126" s="140">
        <f t="shared" si="37"/>
        <v>404090</v>
      </c>
      <c r="O126" s="140">
        <f t="shared" si="37"/>
        <v>1746080</v>
      </c>
      <c r="P126" s="140">
        <f t="shared" si="37"/>
        <v>45520</v>
      </c>
      <c r="Q126" s="140">
        <f t="shared" si="37"/>
        <v>2416970</v>
      </c>
      <c r="R126" s="140">
        <f t="shared" si="37"/>
        <v>1156810</v>
      </c>
      <c r="S126" s="140">
        <f t="shared" si="37"/>
        <v>393700</v>
      </c>
      <c r="T126" s="140">
        <f t="shared" si="37"/>
        <v>811460</v>
      </c>
      <c r="U126" s="140">
        <f t="shared" si="37"/>
        <v>374550</v>
      </c>
      <c r="V126" s="140">
        <f t="shared" si="37"/>
        <v>281360</v>
      </c>
      <c r="W126" s="140">
        <f t="shared" si="37"/>
        <v>1333790</v>
      </c>
      <c r="X126" s="140">
        <f t="shared" si="37"/>
        <v>373850</v>
      </c>
      <c r="Y126" s="140">
        <f t="shared" si="37"/>
        <v>3995660</v>
      </c>
      <c r="Z126" s="140">
        <f t="shared" si="37"/>
        <v>469430</v>
      </c>
      <c r="AA126" s="140">
        <f t="shared" si="37"/>
        <v>3001820</v>
      </c>
      <c r="AB126" s="140">
        <f t="shared" si="37"/>
        <v>612330</v>
      </c>
      <c r="AC126" s="140">
        <f t="shared" si="37"/>
        <v>179170</v>
      </c>
      <c r="AD126" s="140">
        <f t="shared" si="37"/>
        <v>140540</v>
      </c>
      <c r="AE126" s="140">
        <f t="shared" si="37"/>
        <v>1274120</v>
      </c>
      <c r="AF126" s="140">
        <f t="shared" si="37"/>
        <v>277750</v>
      </c>
      <c r="AG126" s="140">
        <f t="shared" si="37"/>
        <v>294170</v>
      </c>
    </row>
    <row r="127" spans="1:33" ht="18.75">
      <c r="A127" s="540">
        <v>5111003</v>
      </c>
      <c r="B127" s="552" t="s">
        <v>157</v>
      </c>
      <c r="C127" s="158" t="s">
        <v>99</v>
      </c>
      <c r="D127" s="530"/>
      <c r="E127" s="160">
        <f t="shared" ref="E127:E128" si="38">SUM(F127:AG127)</f>
        <v>36873130</v>
      </c>
      <c r="F127" s="159">
        <v>0</v>
      </c>
      <c r="G127" s="159">
        <v>13643360</v>
      </c>
      <c r="H127" s="159">
        <v>317380</v>
      </c>
      <c r="I127" s="159">
        <v>10000</v>
      </c>
      <c r="J127" s="159">
        <v>1702860</v>
      </c>
      <c r="K127" s="159">
        <v>554490</v>
      </c>
      <c r="L127" s="159">
        <v>559060</v>
      </c>
      <c r="M127" s="159">
        <v>502810</v>
      </c>
      <c r="N127" s="159">
        <v>404090</v>
      </c>
      <c r="O127" s="159">
        <v>1746080</v>
      </c>
      <c r="P127" s="159">
        <v>45520</v>
      </c>
      <c r="Q127" s="159">
        <v>2416970</v>
      </c>
      <c r="R127" s="159">
        <v>1156810</v>
      </c>
      <c r="S127" s="159">
        <v>393700</v>
      </c>
      <c r="T127" s="159">
        <v>811460</v>
      </c>
      <c r="U127" s="159">
        <v>374550</v>
      </c>
      <c r="V127" s="159">
        <v>281360</v>
      </c>
      <c r="W127" s="159">
        <v>1333790</v>
      </c>
      <c r="X127" s="159">
        <v>373850</v>
      </c>
      <c r="Y127" s="159">
        <v>3995660</v>
      </c>
      <c r="Z127" s="159">
        <v>469430</v>
      </c>
      <c r="AA127" s="159">
        <v>3001820</v>
      </c>
      <c r="AB127" s="159">
        <v>612330</v>
      </c>
      <c r="AC127" s="159">
        <v>179170</v>
      </c>
      <c r="AD127" s="159">
        <v>140540</v>
      </c>
      <c r="AE127" s="159">
        <v>1274120</v>
      </c>
      <c r="AF127" s="159">
        <v>277750</v>
      </c>
      <c r="AG127" s="159">
        <v>294170</v>
      </c>
    </row>
    <row r="128" spans="1:33" ht="18.75">
      <c r="A128" s="161">
        <v>5111005</v>
      </c>
      <c r="B128" s="162" t="s">
        <v>158</v>
      </c>
      <c r="C128" s="163" t="s">
        <v>99</v>
      </c>
      <c r="D128" s="530"/>
      <c r="E128" s="175">
        <f t="shared" si="38"/>
        <v>0</v>
      </c>
      <c r="F128" s="159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</row>
    <row r="129" spans="1:33" ht="18.75">
      <c r="A129" s="134" t="s">
        <v>159</v>
      </c>
      <c r="B129" s="141"/>
      <c r="C129" s="136" t="s">
        <v>99</v>
      </c>
      <c r="D129" s="142">
        <f t="shared" ref="D129" si="39">SUM(D130:D132)</f>
        <v>0</v>
      </c>
      <c r="E129" s="140">
        <f>SUM(E130:E132)</f>
        <v>21794000</v>
      </c>
      <c r="F129" s="140">
        <f t="shared" ref="F129:AG129" si="40">SUM(F130:F132)</f>
        <v>0</v>
      </c>
      <c r="G129" s="140">
        <f t="shared" si="40"/>
        <v>11977800</v>
      </c>
      <c r="H129" s="140">
        <f t="shared" si="40"/>
        <v>0</v>
      </c>
      <c r="I129" s="140">
        <f t="shared" si="40"/>
        <v>0</v>
      </c>
      <c r="J129" s="140">
        <f t="shared" si="40"/>
        <v>0</v>
      </c>
      <c r="K129" s="140">
        <f t="shared" si="40"/>
        <v>592000</v>
      </c>
      <c r="L129" s="140">
        <f t="shared" si="40"/>
        <v>0</v>
      </c>
      <c r="M129" s="140">
        <f t="shared" si="40"/>
        <v>1442000</v>
      </c>
      <c r="N129" s="140">
        <f t="shared" si="40"/>
        <v>747600</v>
      </c>
      <c r="O129" s="140">
        <f t="shared" si="40"/>
        <v>0</v>
      </c>
      <c r="P129" s="140">
        <f t="shared" si="40"/>
        <v>0</v>
      </c>
      <c r="Q129" s="140">
        <f t="shared" si="40"/>
        <v>6187100</v>
      </c>
      <c r="R129" s="140">
        <f t="shared" si="40"/>
        <v>0</v>
      </c>
      <c r="S129" s="140">
        <f t="shared" si="40"/>
        <v>0</v>
      </c>
      <c r="T129" s="140">
        <f t="shared" si="40"/>
        <v>0</v>
      </c>
      <c r="U129" s="140">
        <f t="shared" si="40"/>
        <v>0</v>
      </c>
      <c r="V129" s="140">
        <f t="shared" si="40"/>
        <v>161700</v>
      </c>
      <c r="W129" s="140">
        <f t="shared" si="40"/>
        <v>0</v>
      </c>
      <c r="X129" s="140">
        <f t="shared" si="40"/>
        <v>0</v>
      </c>
      <c r="Y129" s="140">
        <f t="shared" si="40"/>
        <v>0</v>
      </c>
      <c r="Z129" s="140">
        <f t="shared" si="40"/>
        <v>0</v>
      </c>
      <c r="AA129" s="140">
        <f t="shared" si="40"/>
        <v>0</v>
      </c>
      <c r="AB129" s="140">
        <f t="shared" si="40"/>
        <v>685800</v>
      </c>
      <c r="AC129" s="140">
        <f t="shared" si="40"/>
        <v>0</v>
      </c>
      <c r="AD129" s="140">
        <f t="shared" si="40"/>
        <v>0</v>
      </c>
      <c r="AE129" s="140">
        <f t="shared" si="40"/>
        <v>0</v>
      </c>
      <c r="AF129" s="140">
        <f t="shared" si="40"/>
        <v>0</v>
      </c>
      <c r="AG129" s="140">
        <f t="shared" si="40"/>
        <v>0</v>
      </c>
    </row>
    <row r="130" spans="1:33" ht="18.75">
      <c r="A130" s="143">
        <v>5111001</v>
      </c>
      <c r="B130" s="144" t="s">
        <v>160</v>
      </c>
      <c r="C130" s="93" t="s">
        <v>99</v>
      </c>
      <c r="D130" s="530"/>
      <c r="E130" s="160">
        <f t="shared" ref="E130:E132" si="41">SUM(F130:AG130)</f>
        <v>21794000</v>
      </c>
      <c r="F130" s="159">
        <v>0</v>
      </c>
      <c r="G130" s="159">
        <v>11977800</v>
      </c>
      <c r="H130" s="159">
        <v>0</v>
      </c>
      <c r="I130" s="159">
        <v>0</v>
      </c>
      <c r="J130" s="159">
        <v>0</v>
      </c>
      <c r="K130" s="159">
        <v>592000</v>
      </c>
      <c r="L130" s="159">
        <v>0</v>
      </c>
      <c r="M130" s="159">
        <v>1442000</v>
      </c>
      <c r="N130" s="159">
        <v>747600</v>
      </c>
      <c r="O130" s="159">
        <v>0</v>
      </c>
      <c r="P130" s="159">
        <v>0</v>
      </c>
      <c r="Q130" s="159">
        <v>6187100</v>
      </c>
      <c r="R130" s="159">
        <v>0</v>
      </c>
      <c r="S130" s="159">
        <v>0</v>
      </c>
      <c r="T130" s="159">
        <v>0</v>
      </c>
      <c r="U130" s="159">
        <v>0</v>
      </c>
      <c r="V130" s="159">
        <v>161700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685800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</row>
    <row r="131" spans="1:33" ht="18.75">
      <c r="A131" s="553">
        <v>5111006</v>
      </c>
      <c r="B131" s="554" t="s">
        <v>161</v>
      </c>
      <c r="C131" s="93" t="s">
        <v>99</v>
      </c>
      <c r="D131" s="530"/>
      <c r="E131" s="160">
        <f t="shared" si="41"/>
        <v>0</v>
      </c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</row>
    <row r="132" spans="1:33" ht="18.75">
      <c r="A132" s="548">
        <v>5111007</v>
      </c>
      <c r="B132" s="555" t="s">
        <v>162</v>
      </c>
      <c r="C132" s="164" t="s">
        <v>99</v>
      </c>
      <c r="D132" s="530"/>
      <c r="E132" s="160">
        <f t="shared" si="41"/>
        <v>0</v>
      </c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</row>
    <row r="133" spans="1:33" ht="18.75">
      <c r="A133" s="145" t="s">
        <v>163</v>
      </c>
      <c r="B133" s="146"/>
      <c r="C133" s="136" t="s">
        <v>99</v>
      </c>
      <c r="D133" s="142">
        <f>D134</f>
        <v>0</v>
      </c>
      <c r="E133" s="140">
        <f>E134</f>
        <v>0</v>
      </c>
      <c r="F133" s="140">
        <f t="shared" ref="F133:AG133" si="42">F134</f>
        <v>0</v>
      </c>
      <c r="G133" s="140">
        <f t="shared" si="42"/>
        <v>0</v>
      </c>
      <c r="H133" s="140">
        <f t="shared" si="42"/>
        <v>0</v>
      </c>
      <c r="I133" s="140">
        <f t="shared" si="42"/>
        <v>0</v>
      </c>
      <c r="J133" s="140">
        <f t="shared" si="42"/>
        <v>0</v>
      </c>
      <c r="K133" s="140">
        <f t="shared" si="42"/>
        <v>0</v>
      </c>
      <c r="L133" s="140">
        <f t="shared" si="42"/>
        <v>0</v>
      </c>
      <c r="M133" s="140">
        <f t="shared" si="42"/>
        <v>0</v>
      </c>
      <c r="N133" s="140">
        <f t="shared" si="42"/>
        <v>0</v>
      </c>
      <c r="O133" s="140">
        <f t="shared" si="42"/>
        <v>0</v>
      </c>
      <c r="P133" s="140">
        <f t="shared" si="42"/>
        <v>0</v>
      </c>
      <c r="Q133" s="140">
        <f t="shared" si="42"/>
        <v>0</v>
      </c>
      <c r="R133" s="140">
        <f t="shared" si="42"/>
        <v>0</v>
      </c>
      <c r="S133" s="140">
        <f t="shared" si="42"/>
        <v>0</v>
      </c>
      <c r="T133" s="140">
        <f t="shared" si="42"/>
        <v>0</v>
      </c>
      <c r="U133" s="140">
        <f t="shared" si="42"/>
        <v>0</v>
      </c>
      <c r="V133" s="140">
        <f t="shared" si="42"/>
        <v>0</v>
      </c>
      <c r="W133" s="140">
        <f t="shared" si="42"/>
        <v>0</v>
      </c>
      <c r="X133" s="140">
        <f t="shared" si="42"/>
        <v>0</v>
      </c>
      <c r="Y133" s="140">
        <f t="shared" si="42"/>
        <v>0</v>
      </c>
      <c r="Z133" s="140">
        <f t="shared" si="42"/>
        <v>0</v>
      </c>
      <c r="AA133" s="140">
        <f t="shared" si="42"/>
        <v>0</v>
      </c>
      <c r="AB133" s="140">
        <f t="shared" si="42"/>
        <v>0</v>
      </c>
      <c r="AC133" s="140">
        <f t="shared" si="42"/>
        <v>0</v>
      </c>
      <c r="AD133" s="140">
        <f t="shared" si="42"/>
        <v>0</v>
      </c>
      <c r="AE133" s="140">
        <f t="shared" si="42"/>
        <v>0</v>
      </c>
      <c r="AF133" s="140">
        <f t="shared" si="42"/>
        <v>0</v>
      </c>
      <c r="AG133" s="140">
        <f t="shared" si="42"/>
        <v>0</v>
      </c>
    </row>
    <row r="134" spans="1:33" ht="18.75">
      <c r="A134" s="147">
        <v>9310000001</v>
      </c>
      <c r="B134" s="148" t="s">
        <v>164</v>
      </c>
      <c r="C134" s="149" t="s">
        <v>99</v>
      </c>
      <c r="D134" s="19"/>
      <c r="E134" s="150">
        <f>SUM(F134:AG134)</f>
        <v>0</v>
      </c>
      <c r="F134" s="159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</row>
    <row r="135" spans="1:33" ht="18.75">
      <c r="A135" s="134" t="s">
        <v>165</v>
      </c>
      <c r="B135" s="141"/>
      <c r="C135" s="136" t="s">
        <v>99</v>
      </c>
      <c r="D135" s="151">
        <f>D136+D137</f>
        <v>0</v>
      </c>
      <c r="E135" s="152">
        <f>E136+E137</f>
        <v>0</v>
      </c>
      <c r="F135" s="152">
        <f t="shared" ref="F135:AG135" si="43">F136+F137</f>
        <v>0</v>
      </c>
      <c r="G135" s="152">
        <f t="shared" si="43"/>
        <v>0</v>
      </c>
      <c r="H135" s="152">
        <f t="shared" si="43"/>
        <v>0</v>
      </c>
      <c r="I135" s="152">
        <f t="shared" si="43"/>
        <v>0</v>
      </c>
      <c r="J135" s="152">
        <f t="shared" si="43"/>
        <v>0</v>
      </c>
      <c r="K135" s="152">
        <f t="shared" si="43"/>
        <v>0</v>
      </c>
      <c r="L135" s="152">
        <f t="shared" si="43"/>
        <v>0</v>
      </c>
      <c r="M135" s="152">
        <f t="shared" si="43"/>
        <v>0</v>
      </c>
      <c r="N135" s="152">
        <f t="shared" si="43"/>
        <v>0</v>
      </c>
      <c r="O135" s="152">
        <f t="shared" si="43"/>
        <v>0</v>
      </c>
      <c r="P135" s="152">
        <f t="shared" si="43"/>
        <v>0</v>
      </c>
      <c r="Q135" s="152">
        <f t="shared" si="43"/>
        <v>0</v>
      </c>
      <c r="R135" s="152">
        <f t="shared" si="43"/>
        <v>0</v>
      </c>
      <c r="S135" s="152">
        <f t="shared" si="43"/>
        <v>0</v>
      </c>
      <c r="T135" s="152">
        <f t="shared" si="43"/>
        <v>0</v>
      </c>
      <c r="U135" s="152">
        <f t="shared" si="43"/>
        <v>0</v>
      </c>
      <c r="V135" s="152">
        <f t="shared" si="43"/>
        <v>0</v>
      </c>
      <c r="W135" s="152">
        <f t="shared" si="43"/>
        <v>0</v>
      </c>
      <c r="X135" s="152">
        <f t="shared" si="43"/>
        <v>0</v>
      </c>
      <c r="Y135" s="152">
        <f t="shared" si="43"/>
        <v>0</v>
      </c>
      <c r="Z135" s="152">
        <f t="shared" si="43"/>
        <v>0</v>
      </c>
      <c r="AA135" s="152">
        <f t="shared" si="43"/>
        <v>0</v>
      </c>
      <c r="AB135" s="152">
        <f t="shared" si="43"/>
        <v>0</v>
      </c>
      <c r="AC135" s="152">
        <f t="shared" si="43"/>
        <v>0</v>
      </c>
      <c r="AD135" s="152">
        <f t="shared" si="43"/>
        <v>0</v>
      </c>
      <c r="AE135" s="152">
        <f t="shared" si="43"/>
        <v>0</v>
      </c>
      <c r="AF135" s="152">
        <f t="shared" si="43"/>
        <v>0</v>
      </c>
      <c r="AG135" s="152">
        <f t="shared" si="43"/>
        <v>0</v>
      </c>
    </row>
    <row r="136" spans="1:33" ht="18.75">
      <c r="A136" s="548">
        <v>4291005</v>
      </c>
      <c r="B136" s="153" t="s">
        <v>166</v>
      </c>
      <c r="C136" s="164" t="s">
        <v>99</v>
      </c>
      <c r="D136" s="530"/>
      <c r="E136" s="159">
        <f t="shared" ref="E136:E137" si="44">SUM(F136:AG136)</f>
        <v>0</v>
      </c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</row>
    <row r="137" spans="1:33" ht="18.75">
      <c r="A137" s="556">
        <v>5111002</v>
      </c>
      <c r="B137" s="557" t="s">
        <v>167</v>
      </c>
      <c r="C137" s="164" t="s">
        <v>99</v>
      </c>
      <c r="D137" s="530"/>
      <c r="E137" s="159">
        <f t="shared" si="44"/>
        <v>0</v>
      </c>
      <c r="F137" s="159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</row>
    <row r="138" spans="1:33" ht="18.75">
      <c r="A138" s="104" t="s">
        <v>168</v>
      </c>
      <c r="B138" s="125"/>
      <c r="C138" s="106" t="s">
        <v>99</v>
      </c>
      <c r="D138" s="126">
        <f>SUM(D139:D149)</f>
        <v>0</v>
      </c>
      <c r="E138" s="137">
        <f>SUM(E139:E149)</f>
        <v>75315000</v>
      </c>
      <c r="F138" s="137">
        <f t="shared" ref="F138:AF138" si="45">SUM(F139:F149)</f>
        <v>22895000</v>
      </c>
      <c r="G138" s="137">
        <f t="shared" si="45"/>
        <v>5180000</v>
      </c>
      <c r="H138" s="137">
        <f t="shared" si="45"/>
        <v>186000</v>
      </c>
      <c r="I138" s="137">
        <f t="shared" si="45"/>
        <v>3086000</v>
      </c>
      <c r="J138" s="137">
        <f t="shared" si="45"/>
        <v>2957000</v>
      </c>
      <c r="K138" s="137">
        <f t="shared" si="45"/>
        <v>831000</v>
      </c>
      <c r="L138" s="137">
        <f t="shared" si="45"/>
        <v>499000</v>
      </c>
      <c r="M138" s="137">
        <f t="shared" si="45"/>
        <v>2890000</v>
      </c>
      <c r="N138" s="137">
        <f t="shared" si="45"/>
        <v>730000</v>
      </c>
      <c r="O138" s="137">
        <f t="shared" si="45"/>
        <v>3255000</v>
      </c>
      <c r="P138" s="137">
        <f t="shared" si="45"/>
        <v>447000</v>
      </c>
      <c r="Q138" s="137">
        <f t="shared" si="45"/>
        <v>8111000</v>
      </c>
      <c r="R138" s="137">
        <f t="shared" si="45"/>
        <v>1032000</v>
      </c>
      <c r="S138" s="137">
        <f t="shared" si="45"/>
        <v>915000</v>
      </c>
      <c r="T138" s="137">
        <f t="shared" si="45"/>
        <v>2190000</v>
      </c>
      <c r="U138" s="137">
        <f t="shared" si="45"/>
        <v>694000</v>
      </c>
      <c r="V138" s="137">
        <f t="shared" si="45"/>
        <v>826000</v>
      </c>
      <c r="W138" s="137">
        <f t="shared" si="45"/>
        <v>3002000</v>
      </c>
      <c r="X138" s="137">
        <f t="shared" si="45"/>
        <v>2263000</v>
      </c>
      <c r="Y138" s="137">
        <f t="shared" si="45"/>
        <v>2855000</v>
      </c>
      <c r="Z138" s="137">
        <f t="shared" si="45"/>
        <v>746000</v>
      </c>
      <c r="AA138" s="137">
        <f t="shared" si="45"/>
        <v>4878000</v>
      </c>
      <c r="AB138" s="137">
        <f t="shared" si="45"/>
        <v>1008000</v>
      </c>
      <c r="AC138" s="137">
        <f t="shared" si="45"/>
        <v>250000</v>
      </c>
      <c r="AD138" s="137">
        <f t="shared" si="45"/>
        <v>546000</v>
      </c>
      <c r="AE138" s="137">
        <f t="shared" si="45"/>
        <v>2133000</v>
      </c>
      <c r="AF138" s="137">
        <f t="shared" si="45"/>
        <v>414000</v>
      </c>
      <c r="AG138" s="137">
        <f>SUM(AG139:AG149)</f>
        <v>496000</v>
      </c>
    </row>
    <row r="139" spans="1:33" ht="18.75">
      <c r="A139" s="154">
        <v>5111004</v>
      </c>
      <c r="B139" s="155" t="s">
        <v>169</v>
      </c>
      <c r="C139" s="156" t="s">
        <v>99</v>
      </c>
      <c r="D139" s="19"/>
      <c r="E139" s="160">
        <f t="shared" ref="E139:E149" si="46">SUM(F139:AG139)</f>
        <v>2086000</v>
      </c>
      <c r="F139" s="159">
        <v>730000</v>
      </c>
      <c r="G139" s="159">
        <v>1100000</v>
      </c>
      <c r="H139" s="159">
        <v>2000</v>
      </c>
      <c r="I139" s="159">
        <v>2000</v>
      </c>
      <c r="J139" s="159">
        <v>7000</v>
      </c>
      <c r="K139" s="159">
        <v>2000</v>
      </c>
      <c r="L139" s="159">
        <v>2000</v>
      </c>
      <c r="M139" s="159">
        <v>10000</v>
      </c>
      <c r="N139" s="159">
        <v>3000</v>
      </c>
      <c r="O139" s="159">
        <v>15000</v>
      </c>
      <c r="P139" s="159"/>
      <c r="Q139" s="159">
        <v>45000</v>
      </c>
      <c r="R139" s="159">
        <v>45000</v>
      </c>
      <c r="S139" s="159">
        <v>10000</v>
      </c>
      <c r="T139" s="159">
        <v>15000</v>
      </c>
      <c r="U139" s="159">
        <v>6000</v>
      </c>
      <c r="V139" s="159">
        <v>6000</v>
      </c>
      <c r="W139" s="159">
        <v>7000</v>
      </c>
      <c r="X139" s="159">
        <v>10000</v>
      </c>
      <c r="Y139" s="159">
        <v>10000</v>
      </c>
      <c r="Z139" s="159">
        <v>10000</v>
      </c>
      <c r="AA139" s="159">
        <v>3000</v>
      </c>
      <c r="AB139" s="159">
        <v>3000</v>
      </c>
      <c r="AC139" s="159">
        <v>10000</v>
      </c>
      <c r="AD139" s="159">
        <v>11000</v>
      </c>
      <c r="AE139" s="159">
        <v>7000</v>
      </c>
      <c r="AF139" s="159">
        <v>10000</v>
      </c>
      <c r="AG139" s="159">
        <v>5000</v>
      </c>
    </row>
    <row r="140" spans="1:33" ht="18.75">
      <c r="A140" s="540">
        <v>5131001</v>
      </c>
      <c r="B140" s="558" t="s">
        <v>170</v>
      </c>
      <c r="C140" s="158" t="s">
        <v>99</v>
      </c>
      <c r="D140" s="19"/>
      <c r="E140" s="160">
        <f t="shared" si="46"/>
        <v>2218000</v>
      </c>
      <c r="F140" s="159"/>
      <c r="G140" s="159">
        <v>250000</v>
      </c>
      <c r="H140" s="159">
        <v>2000</v>
      </c>
      <c r="I140" s="159">
        <v>5000</v>
      </c>
      <c r="J140" s="159">
        <v>55000</v>
      </c>
      <c r="K140" s="159">
        <v>2000</v>
      </c>
      <c r="L140" s="159">
        <v>50000</v>
      </c>
      <c r="M140" s="159">
        <v>20000</v>
      </c>
      <c r="N140" s="159">
        <v>40000</v>
      </c>
      <c r="O140" s="159">
        <v>55000</v>
      </c>
      <c r="P140" s="159">
        <v>70000</v>
      </c>
      <c r="Q140" s="159">
        <v>260000</v>
      </c>
      <c r="R140" s="159">
        <v>60000</v>
      </c>
      <c r="S140" s="159">
        <v>70000</v>
      </c>
      <c r="T140" s="159">
        <v>50000</v>
      </c>
      <c r="U140" s="159">
        <v>60000</v>
      </c>
      <c r="V140" s="159">
        <v>50000</v>
      </c>
      <c r="W140" s="159">
        <v>205000</v>
      </c>
      <c r="X140" s="159">
        <v>6000</v>
      </c>
      <c r="Y140" s="159">
        <v>90000</v>
      </c>
      <c r="Z140" s="159">
        <v>31000</v>
      </c>
      <c r="AA140" s="159">
        <v>60000</v>
      </c>
      <c r="AB140" s="159">
        <v>20000</v>
      </c>
      <c r="AC140" s="159">
        <v>15000</v>
      </c>
      <c r="AD140" s="159">
        <v>8000</v>
      </c>
      <c r="AE140" s="159">
        <v>671000</v>
      </c>
      <c r="AF140" s="159">
        <v>2000</v>
      </c>
      <c r="AG140" s="159">
        <v>11000</v>
      </c>
    </row>
    <row r="141" spans="1:33" ht="18.75">
      <c r="A141" s="540">
        <v>5131002</v>
      </c>
      <c r="B141" s="559" t="s">
        <v>171</v>
      </c>
      <c r="C141" s="158" t="s">
        <v>99</v>
      </c>
      <c r="D141" s="19"/>
      <c r="E141" s="160">
        <f t="shared" si="46"/>
        <v>3459000</v>
      </c>
      <c r="F141" s="159"/>
      <c r="G141" s="159">
        <v>1700000</v>
      </c>
      <c r="H141" s="159">
        <v>15000</v>
      </c>
      <c r="I141" s="159">
        <v>2000</v>
      </c>
      <c r="J141" s="159">
        <v>60000</v>
      </c>
      <c r="K141" s="159">
        <v>35000</v>
      </c>
      <c r="L141" s="159">
        <v>65000</v>
      </c>
      <c r="M141" s="159">
        <v>20000</v>
      </c>
      <c r="N141" s="159">
        <v>50000</v>
      </c>
      <c r="O141" s="159">
        <v>75000</v>
      </c>
      <c r="P141" s="159">
        <v>50000</v>
      </c>
      <c r="Q141" s="159">
        <v>265000</v>
      </c>
      <c r="R141" s="159">
        <v>2000</v>
      </c>
      <c r="S141" s="159">
        <v>30000</v>
      </c>
      <c r="T141" s="159">
        <v>10000</v>
      </c>
      <c r="U141" s="159">
        <v>5000</v>
      </c>
      <c r="V141" s="159">
        <v>50000</v>
      </c>
      <c r="W141" s="159">
        <v>200000</v>
      </c>
      <c r="X141" s="159">
        <v>220000</v>
      </c>
      <c r="Y141" s="159">
        <v>90000</v>
      </c>
      <c r="Z141" s="159">
        <v>65000</v>
      </c>
      <c r="AA141" s="159">
        <v>95000</v>
      </c>
      <c r="AB141" s="159">
        <v>35000</v>
      </c>
      <c r="AC141" s="159">
        <v>5000</v>
      </c>
      <c r="AD141" s="159">
        <v>5000</v>
      </c>
      <c r="AE141" s="159">
        <v>150000</v>
      </c>
      <c r="AF141" s="159">
        <v>55000</v>
      </c>
      <c r="AG141" s="159">
        <v>105000</v>
      </c>
    </row>
    <row r="142" spans="1:33" ht="18.75">
      <c r="A142" s="540">
        <v>5131003</v>
      </c>
      <c r="B142" s="157" t="s">
        <v>172</v>
      </c>
      <c r="C142" s="158" t="s">
        <v>99</v>
      </c>
      <c r="D142" s="19"/>
      <c r="E142" s="160">
        <f t="shared" si="46"/>
        <v>2054000</v>
      </c>
      <c r="F142" s="159"/>
      <c r="G142" s="159">
        <v>1200000</v>
      </c>
      <c r="H142" s="159">
        <v>2000</v>
      </c>
      <c r="I142" s="159">
        <v>2000</v>
      </c>
      <c r="J142" s="159">
        <v>30000</v>
      </c>
      <c r="K142" s="159">
        <v>5000</v>
      </c>
      <c r="L142" s="159">
        <v>15000</v>
      </c>
      <c r="M142" s="159">
        <v>5000</v>
      </c>
      <c r="N142" s="159">
        <v>2000</v>
      </c>
      <c r="O142" s="159">
        <v>35000</v>
      </c>
      <c r="P142" s="159">
        <v>2000</v>
      </c>
      <c r="Q142" s="159">
        <v>60000</v>
      </c>
      <c r="R142" s="159">
        <v>100000</v>
      </c>
      <c r="S142" s="159">
        <v>80000</v>
      </c>
      <c r="T142" s="159">
        <v>90000</v>
      </c>
      <c r="U142" s="159">
        <v>5000</v>
      </c>
      <c r="V142" s="159">
        <v>5000</v>
      </c>
      <c r="W142" s="159">
        <v>55000</v>
      </c>
      <c r="X142" s="159">
        <v>2000</v>
      </c>
      <c r="Y142" s="159">
        <v>60000</v>
      </c>
      <c r="Z142" s="159">
        <v>15000</v>
      </c>
      <c r="AA142" s="159">
        <v>60000</v>
      </c>
      <c r="AB142" s="159">
        <v>15000</v>
      </c>
      <c r="AC142" s="159">
        <v>5000</v>
      </c>
      <c r="AD142" s="159">
        <v>2000</v>
      </c>
      <c r="AE142" s="159">
        <v>150000</v>
      </c>
      <c r="AF142" s="159">
        <v>2000</v>
      </c>
      <c r="AG142" s="159">
        <v>50000</v>
      </c>
    </row>
    <row r="143" spans="1:33" ht="18.75">
      <c r="A143" s="540">
        <v>5211001</v>
      </c>
      <c r="B143" s="552" t="s">
        <v>173</v>
      </c>
      <c r="C143" s="158" t="s">
        <v>99</v>
      </c>
      <c r="D143" s="19"/>
      <c r="E143" s="160">
        <f t="shared" si="46"/>
        <v>190000</v>
      </c>
      <c r="F143" s="159"/>
      <c r="G143" s="159">
        <v>50000</v>
      </c>
      <c r="H143" s="159">
        <v>5000</v>
      </c>
      <c r="I143" s="159">
        <v>5000</v>
      </c>
      <c r="J143" s="159">
        <v>5000</v>
      </c>
      <c r="K143" s="159">
        <v>5000</v>
      </c>
      <c r="L143" s="159">
        <v>5000</v>
      </c>
      <c r="M143" s="159">
        <v>5000</v>
      </c>
      <c r="N143" s="159">
        <v>5000</v>
      </c>
      <c r="O143" s="159">
        <v>5000</v>
      </c>
      <c r="P143" s="159">
        <v>5000</v>
      </c>
      <c r="Q143" s="159">
        <v>10000</v>
      </c>
      <c r="R143" s="159">
        <v>5000</v>
      </c>
      <c r="S143" s="159">
        <v>5000</v>
      </c>
      <c r="T143" s="159">
        <v>5000</v>
      </c>
      <c r="U143" s="159">
        <v>5000</v>
      </c>
      <c r="V143" s="159">
        <v>5000</v>
      </c>
      <c r="W143" s="159">
        <v>5000</v>
      </c>
      <c r="X143" s="159">
        <v>5000</v>
      </c>
      <c r="Y143" s="159">
        <v>5000</v>
      </c>
      <c r="Z143" s="159">
        <v>5000</v>
      </c>
      <c r="AA143" s="159">
        <v>10000</v>
      </c>
      <c r="AB143" s="159">
        <v>5000</v>
      </c>
      <c r="AC143" s="159">
        <v>5000</v>
      </c>
      <c r="AD143" s="159">
        <v>5000</v>
      </c>
      <c r="AE143" s="159">
        <v>5000</v>
      </c>
      <c r="AF143" s="159">
        <v>5000</v>
      </c>
      <c r="AG143" s="159">
        <v>5000</v>
      </c>
    </row>
    <row r="144" spans="1:33" ht="18.75">
      <c r="A144" s="540">
        <v>5211002</v>
      </c>
      <c r="B144" s="552" t="s">
        <v>174</v>
      </c>
      <c r="C144" s="158" t="s">
        <v>99</v>
      </c>
      <c r="D144" s="19"/>
      <c r="E144" s="160">
        <f t="shared" si="46"/>
        <v>0</v>
      </c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</row>
    <row r="145" spans="1:33" ht="18.75">
      <c r="A145" s="540">
        <v>5221001</v>
      </c>
      <c r="B145" s="552" t="s">
        <v>175</v>
      </c>
      <c r="C145" s="158" t="s">
        <v>99</v>
      </c>
      <c r="D145" s="19"/>
      <c r="E145" s="160">
        <f t="shared" si="46"/>
        <v>64001000</v>
      </c>
      <c r="F145" s="159">
        <v>22000000</v>
      </c>
      <c r="G145" s="159">
        <v>650000</v>
      </c>
      <c r="H145" s="159">
        <v>150000</v>
      </c>
      <c r="I145" s="159">
        <v>3000000</v>
      </c>
      <c r="J145" s="159">
        <v>2700000</v>
      </c>
      <c r="K145" s="159">
        <v>750000</v>
      </c>
      <c r="L145" s="159">
        <v>350000</v>
      </c>
      <c r="M145" s="159">
        <v>2800000</v>
      </c>
      <c r="N145" s="159">
        <v>600000</v>
      </c>
      <c r="O145" s="159">
        <v>3000000</v>
      </c>
      <c r="P145" s="159">
        <v>300000</v>
      </c>
      <c r="Q145" s="159">
        <v>7341000</v>
      </c>
      <c r="R145" s="159">
        <v>800000</v>
      </c>
      <c r="S145" s="159">
        <v>700000</v>
      </c>
      <c r="T145" s="159">
        <v>2000000</v>
      </c>
      <c r="U145" s="159">
        <v>600000</v>
      </c>
      <c r="V145" s="159">
        <v>700000</v>
      </c>
      <c r="W145" s="159">
        <v>2500000</v>
      </c>
      <c r="X145" s="159">
        <v>2000000</v>
      </c>
      <c r="Y145" s="159">
        <v>2560000</v>
      </c>
      <c r="Z145" s="159">
        <v>600000</v>
      </c>
      <c r="AA145" s="159">
        <v>4600000</v>
      </c>
      <c r="AB145" s="159">
        <v>900000</v>
      </c>
      <c r="AC145" s="159">
        <v>200000</v>
      </c>
      <c r="AD145" s="159">
        <v>500000</v>
      </c>
      <c r="AE145" s="159">
        <v>1100000</v>
      </c>
      <c r="AF145" s="159">
        <v>300000</v>
      </c>
      <c r="AG145" s="159">
        <v>300000</v>
      </c>
    </row>
    <row r="146" spans="1:33" ht="18.75">
      <c r="A146" s="540">
        <v>5221002</v>
      </c>
      <c r="B146" s="560" t="s">
        <v>176</v>
      </c>
      <c r="C146" s="561" t="s">
        <v>99</v>
      </c>
      <c r="D146" s="19"/>
      <c r="E146" s="562">
        <f t="shared" si="46"/>
        <v>0</v>
      </c>
      <c r="F146" s="563"/>
      <c r="G146" s="563"/>
      <c r="H146" s="563"/>
      <c r="I146" s="563"/>
      <c r="J146" s="563"/>
      <c r="K146" s="563"/>
      <c r="L146" s="563"/>
      <c r="M146" s="563"/>
      <c r="N146" s="563"/>
      <c r="O146" s="563"/>
      <c r="P146" s="563"/>
      <c r="Q146" s="563"/>
      <c r="R146" s="563"/>
      <c r="S146" s="563"/>
      <c r="T146" s="563"/>
      <c r="U146" s="563"/>
      <c r="V146" s="563"/>
      <c r="W146" s="563"/>
      <c r="X146" s="563"/>
      <c r="Y146" s="563"/>
      <c r="Z146" s="563"/>
      <c r="AA146" s="563"/>
      <c r="AB146" s="563"/>
      <c r="AC146" s="563"/>
      <c r="AD146" s="563"/>
      <c r="AE146" s="563"/>
      <c r="AF146" s="563"/>
      <c r="AG146" s="563"/>
    </row>
    <row r="147" spans="1:33" ht="18.75">
      <c r="A147" s="564">
        <v>5221003</v>
      </c>
      <c r="B147" s="565" t="s">
        <v>177</v>
      </c>
      <c r="C147" s="566" t="s">
        <v>99</v>
      </c>
      <c r="D147" s="19"/>
      <c r="E147" s="567">
        <f t="shared" si="46"/>
        <v>0</v>
      </c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  <c r="S147" s="568"/>
      <c r="T147" s="568"/>
      <c r="U147" s="568"/>
      <c r="V147" s="568"/>
      <c r="W147" s="568"/>
      <c r="X147" s="568"/>
      <c r="Y147" s="568"/>
      <c r="Z147" s="568"/>
      <c r="AA147" s="568"/>
      <c r="AB147" s="568"/>
      <c r="AC147" s="568"/>
      <c r="AD147" s="568"/>
      <c r="AE147" s="568"/>
      <c r="AF147" s="568"/>
      <c r="AG147" s="568"/>
    </row>
    <row r="148" spans="1:33" ht="18.75">
      <c r="A148" s="569">
        <v>5221004</v>
      </c>
      <c r="B148" s="570" t="s">
        <v>178</v>
      </c>
      <c r="C148" s="571" t="s">
        <v>99</v>
      </c>
      <c r="D148" s="19"/>
      <c r="E148" s="572">
        <f t="shared" si="46"/>
        <v>0</v>
      </c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</row>
    <row r="149" spans="1:33" ht="18.75">
      <c r="A149" s="574">
        <v>6261003</v>
      </c>
      <c r="B149" s="575" t="s">
        <v>179</v>
      </c>
      <c r="C149" s="576" t="s">
        <v>99</v>
      </c>
      <c r="D149" s="19"/>
      <c r="E149" s="572">
        <f t="shared" si="46"/>
        <v>1307000</v>
      </c>
      <c r="F149" s="573">
        <v>165000</v>
      </c>
      <c r="G149" s="573">
        <v>230000</v>
      </c>
      <c r="H149" s="573">
        <v>10000</v>
      </c>
      <c r="I149" s="573">
        <v>70000</v>
      </c>
      <c r="J149" s="573">
        <v>100000</v>
      </c>
      <c r="K149" s="573">
        <v>32000</v>
      </c>
      <c r="L149" s="573">
        <v>12000</v>
      </c>
      <c r="M149" s="573">
        <v>30000</v>
      </c>
      <c r="N149" s="573">
        <v>30000</v>
      </c>
      <c r="O149" s="573">
        <v>70000</v>
      </c>
      <c r="P149" s="573">
        <v>20000</v>
      </c>
      <c r="Q149" s="573">
        <v>130000</v>
      </c>
      <c r="R149" s="573">
        <v>20000</v>
      </c>
      <c r="S149" s="573">
        <v>20000</v>
      </c>
      <c r="T149" s="573">
        <v>20000</v>
      </c>
      <c r="U149" s="573">
        <v>13000</v>
      </c>
      <c r="V149" s="573">
        <v>10000</v>
      </c>
      <c r="W149" s="573">
        <v>30000</v>
      </c>
      <c r="X149" s="573">
        <v>20000</v>
      </c>
      <c r="Y149" s="573">
        <v>40000</v>
      </c>
      <c r="Z149" s="573">
        <v>20000</v>
      </c>
      <c r="AA149" s="573">
        <v>50000</v>
      </c>
      <c r="AB149" s="573">
        <v>30000</v>
      </c>
      <c r="AC149" s="573">
        <v>10000</v>
      </c>
      <c r="AD149" s="573">
        <v>15000</v>
      </c>
      <c r="AE149" s="573">
        <v>50000</v>
      </c>
      <c r="AF149" s="573">
        <v>40000</v>
      </c>
      <c r="AG149" s="573">
        <v>20000</v>
      </c>
    </row>
    <row r="150" spans="1:33" ht="18.75">
      <c r="A150" s="134" t="s">
        <v>180</v>
      </c>
      <c r="B150" s="135"/>
      <c r="C150" s="136" t="s">
        <v>99</v>
      </c>
      <c r="D150" s="142">
        <f t="shared" ref="D150" si="47">SUM(D151:D153)</f>
        <v>0</v>
      </c>
      <c r="E150" s="140">
        <f>SUM(E151:E153)</f>
        <v>4420000</v>
      </c>
      <c r="F150" s="140">
        <f t="shared" ref="F150:AG150" si="48">SUM(F151:F153)</f>
        <v>115000</v>
      </c>
      <c r="G150" s="140">
        <f t="shared" si="48"/>
        <v>567500</v>
      </c>
      <c r="H150" s="140">
        <f t="shared" si="48"/>
        <v>53000</v>
      </c>
      <c r="I150" s="140">
        <f t="shared" si="48"/>
        <v>96000</v>
      </c>
      <c r="J150" s="140">
        <f t="shared" si="48"/>
        <v>153000</v>
      </c>
      <c r="K150" s="140">
        <f t="shared" si="48"/>
        <v>100000</v>
      </c>
      <c r="L150" s="140">
        <f t="shared" si="48"/>
        <v>131000</v>
      </c>
      <c r="M150" s="140">
        <f t="shared" si="48"/>
        <v>203000</v>
      </c>
      <c r="N150" s="140">
        <f t="shared" si="48"/>
        <v>146000</v>
      </c>
      <c r="O150" s="140">
        <f t="shared" si="48"/>
        <v>178000</v>
      </c>
      <c r="P150" s="140">
        <f t="shared" si="48"/>
        <v>53000</v>
      </c>
      <c r="Q150" s="140">
        <f t="shared" si="48"/>
        <v>347000</v>
      </c>
      <c r="R150" s="140">
        <f t="shared" si="48"/>
        <v>112000</v>
      </c>
      <c r="S150" s="140">
        <f t="shared" si="48"/>
        <v>138000</v>
      </c>
      <c r="T150" s="140">
        <f t="shared" si="48"/>
        <v>124000</v>
      </c>
      <c r="U150" s="140">
        <f t="shared" si="48"/>
        <v>102000</v>
      </c>
      <c r="V150" s="140">
        <f t="shared" si="48"/>
        <v>98500</v>
      </c>
      <c r="W150" s="140">
        <f t="shared" si="48"/>
        <v>169000</v>
      </c>
      <c r="X150" s="140">
        <f t="shared" si="48"/>
        <v>209000</v>
      </c>
      <c r="Y150" s="140">
        <f t="shared" si="48"/>
        <v>223000</v>
      </c>
      <c r="Z150" s="140">
        <f t="shared" si="48"/>
        <v>172000</v>
      </c>
      <c r="AA150" s="140">
        <f t="shared" si="48"/>
        <v>194000</v>
      </c>
      <c r="AB150" s="140">
        <f t="shared" si="48"/>
        <v>155000</v>
      </c>
      <c r="AC150" s="140">
        <f t="shared" si="48"/>
        <v>50000</v>
      </c>
      <c r="AD150" s="140">
        <f t="shared" si="48"/>
        <v>102000</v>
      </c>
      <c r="AE150" s="140">
        <f t="shared" si="48"/>
        <v>251000</v>
      </c>
      <c r="AF150" s="140">
        <f t="shared" si="48"/>
        <v>95000</v>
      </c>
      <c r="AG150" s="140">
        <f t="shared" si="48"/>
        <v>83000</v>
      </c>
    </row>
    <row r="151" spans="1:33" ht="18.75">
      <c r="A151" s="154">
        <v>5121001</v>
      </c>
      <c r="B151" s="155" t="s">
        <v>181</v>
      </c>
      <c r="C151" s="111" t="s">
        <v>99</v>
      </c>
      <c r="D151" s="19"/>
      <c r="E151" s="572">
        <f t="shared" ref="E151:E153" si="49">SUM(F151:AG151)</f>
        <v>296500</v>
      </c>
      <c r="F151" s="573">
        <v>0</v>
      </c>
      <c r="G151" s="573">
        <v>89500</v>
      </c>
      <c r="H151" s="573">
        <v>5000</v>
      </c>
      <c r="I151" s="573">
        <v>5000</v>
      </c>
      <c r="J151" s="573">
        <v>5000</v>
      </c>
      <c r="K151" s="573">
        <v>5000</v>
      </c>
      <c r="L151" s="573">
        <v>10000</v>
      </c>
      <c r="M151" s="573">
        <v>20000</v>
      </c>
      <c r="N151" s="573">
        <v>40000</v>
      </c>
      <c r="O151" s="573">
        <v>5000</v>
      </c>
      <c r="P151" s="573">
        <v>2000</v>
      </c>
      <c r="Q151" s="573">
        <v>10000</v>
      </c>
      <c r="R151" s="573">
        <v>5000</v>
      </c>
      <c r="S151" s="573">
        <v>5000</v>
      </c>
      <c r="T151" s="573">
        <v>15000</v>
      </c>
      <c r="U151" s="573">
        <v>5000</v>
      </c>
      <c r="V151" s="573">
        <v>5000</v>
      </c>
      <c r="W151" s="573">
        <v>5000</v>
      </c>
      <c r="X151" s="573">
        <v>10000</v>
      </c>
      <c r="Y151" s="573">
        <v>5000</v>
      </c>
      <c r="Z151" s="573">
        <v>5000</v>
      </c>
      <c r="AA151" s="573">
        <v>10000</v>
      </c>
      <c r="AB151" s="573">
        <v>5000</v>
      </c>
      <c r="AC151" s="573">
        <v>5000</v>
      </c>
      <c r="AD151" s="573">
        <v>5000</v>
      </c>
      <c r="AE151" s="573">
        <v>5000</v>
      </c>
      <c r="AF151" s="573">
        <v>5000</v>
      </c>
      <c r="AG151" s="573">
        <v>5000</v>
      </c>
    </row>
    <row r="152" spans="1:33" ht="18.75">
      <c r="A152" s="577">
        <v>5231002</v>
      </c>
      <c r="B152" s="578" t="s">
        <v>182</v>
      </c>
      <c r="C152" s="579" t="s">
        <v>99</v>
      </c>
      <c r="D152" s="19"/>
      <c r="E152" s="572">
        <f t="shared" si="49"/>
        <v>98000</v>
      </c>
      <c r="F152" s="573">
        <v>0</v>
      </c>
      <c r="G152" s="573">
        <v>20000</v>
      </c>
      <c r="H152" s="573">
        <v>3000</v>
      </c>
      <c r="I152" s="573">
        <v>3000</v>
      </c>
      <c r="J152" s="573">
        <v>3000</v>
      </c>
      <c r="K152" s="573">
        <v>3000</v>
      </c>
      <c r="L152" s="573">
        <v>3000</v>
      </c>
      <c r="M152" s="573">
        <v>3000</v>
      </c>
      <c r="N152" s="573">
        <v>3000</v>
      </c>
      <c r="O152" s="573">
        <v>3000</v>
      </c>
      <c r="P152" s="573">
        <v>3000</v>
      </c>
      <c r="Q152" s="573">
        <v>3000</v>
      </c>
      <c r="R152" s="573">
        <v>3000</v>
      </c>
      <c r="S152" s="573">
        <v>3000</v>
      </c>
      <c r="T152" s="573">
        <v>3000</v>
      </c>
      <c r="U152" s="573">
        <v>3000</v>
      </c>
      <c r="V152" s="573">
        <v>3000</v>
      </c>
      <c r="W152" s="573">
        <v>3000</v>
      </c>
      <c r="X152" s="573">
        <v>3000</v>
      </c>
      <c r="Y152" s="573">
        <v>3000</v>
      </c>
      <c r="Z152" s="573">
        <v>3000</v>
      </c>
      <c r="AA152" s="573">
        <v>3000</v>
      </c>
      <c r="AB152" s="573">
        <v>3000</v>
      </c>
      <c r="AC152" s="573">
        <v>3000</v>
      </c>
      <c r="AD152" s="573">
        <v>3000</v>
      </c>
      <c r="AE152" s="573">
        <v>3000</v>
      </c>
      <c r="AF152" s="573">
        <v>3000</v>
      </c>
      <c r="AG152" s="573">
        <v>3000</v>
      </c>
    </row>
    <row r="153" spans="1:33" ht="18.75">
      <c r="A153" s="577">
        <v>6261001</v>
      </c>
      <c r="B153" s="578" t="s">
        <v>183</v>
      </c>
      <c r="C153" s="579" t="s">
        <v>99</v>
      </c>
      <c r="D153" s="19"/>
      <c r="E153" s="572">
        <f t="shared" si="49"/>
        <v>4025500</v>
      </c>
      <c r="F153" s="573">
        <v>115000</v>
      </c>
      <c r="G153" s="572">
        <v>458000</v>
      </c>
      <c r="H153" s="572">
        <v>45000</v>
      </c>
      <c r="I153" s="572">
        <v>88000</v>
      </c>
      <c r="J153" s="572">
        <v>145000</v>
      </c>
      <c r="K153" s="572">
        <v>92000</v>
      </c>
      <c r="L153" s="572">
        <v>118000</v>
      </c>
      <c r="M153" s="572">
        <v>180000</v>
      </c>
      <c r="N153" s="572">
        <v>103000</v>
      </c>
      <c r="O153" s="572">
        <v>170000</v>
      </c>
      <c r="P153" s="572">
        <v>48000</v>
      </c>
      <c r="Q153" s="572">
        <v>334000</v>
      </c>
      <c r="R153" s="572">
        <v>104000</v>
      </c>
      <c r="S153" s="572">
        <v>130000</v>
      </c>
      <c r="T153" s="572">
        <v>106000</v>
      </c>
      <c r="U153" s="572">
        <v>94000</v>
      </c>
      <c r="V153" s="572">
        <v>90500</v>
      </c>
      <c r="W153" s="572">
        <v>161000</v>
      </c>
      <c r="X153" s="572">
        <v>196000</v>
      </c>
      <c r="Y153" s="572">
        <v>215000</v>
      </c>
      <c r="Z153" s="572">
        <v>164000</v>
      </c>
      <c r="AA153" s="572">
        <v>181000</v>
      </c>
      <c r="AB153" s="572">
        <v>147000</v>
      </c>
      <c r="AC153" s="572">
        <v>42000</v>
      </c>
      <c r="AD153" s="572">
        <v>94000</v>
      </c>
      <c r="AE153" s="572">
        <v>243000</v>
      </c>
      <c r="AF153" s="572">
        <v>87000</v>
      </c>
      <c r="AG153" s="572">
        <v>75000</v>
      </c>
    </row>
    <row r="154" spans="1:33" ht="18.75">
      <c r="A154" s="104" t="s">
        <v>184</v>
      </c>
      <c r="B154" s="125"/>
      <c r="C154" s="136" t="s">
        <v>99</v>
      </c>
      <c r="D154" s="126">
        <f t="shared" ref="D154" si="50">SUM(D155:D160)</f>
        <v>0</v>
      </c>
      <c r="E154" s="137">
        <f>SUM(E155:E160)</f>
        <v>8798000</v>
      </c>
      <c r="F154" s="137">
        <f t="shared" ref="F154:AG154" si="51">SUM(F155:F160)</f>
        <v>1361000</v>
      </c>
      <c r="G154" s="137">
        <f t="shared" si="51"/>
        <v>1264000</v>
      </c>
      <c r="H154" s="137">
        <f t="shared" si="51"/>
        <v>95800</v>
      </c>
      <c r="I154" s="137">
        <f t="shared" si="51"/>
        <v>266400</v>
      </c>
      <c r="J154" s="137">
        <f t="shared" si="51"/>
        <v>256000</v>
      </c>
      <c r="K154" s="137">
        <f t="shared" si="51"/>
        <v>148200</v>
      </c>
      <c r="L154" s="137">
        <f t="shared" si="51"/>
        <v>173200</v>
      </c>
      <c r="M154" s="137">
        <f t="shared" si="51"/>
        <v>182200</v>
      </c>
      <c r="N154" s="137">
        <f t="shared" si="51"/>
        <v>113000</v>
      </c>
      <c r="O154" s="137">
        <f t="shared" si="51"/>
        <v>515200</v>
      </c>
      <c r="P154" s="137">
        <f t="shared" si="51"/>
        <v>89000</v>
      </c>
      <c r="Q154" s="137">
        <f t="shared" si="51"/>
        <v>718800</v>
      </c>
      <c r="R154" s="137">
        <f t="shared" si="51"/>
        <v>153000</v>
      </c>
      <c r="S154" s="137">
        <f t="shared" si="51"/>
        <v>177400</v>
      </c>
      <c r="T154" s="137">
        <f t="shared" si="51"/>
        <v>226000</v>
      </c>
      <c r="U154" s="137">
        <f t="shared" si="51"/>
        <v>118200</v>
      </c>
      <c r="V154" s="137">
        <f t="shared" si="51"/>
        <v>123800</v>
      </c>
      <c r="W154" s="137">
        <f t="shared" si="51"/>
        <v>297500</v>
      </c>
      <c r="X154" s="137">
        <f t="shared" si="51"/>
        <v>259200</v>
      </c>
      <c r="Y154" s="137">
        <f t="shared" si="51"/>
        <v>621000</v>
      </c>
      <c r="Z154" s="137">
        <f t="shared" si="51"/>
        <v>126000</v>
      </c>
      <c r="AA154" s="137">
        <f t="shared" si="51"/>
        <v>518800</v>
      </c>
      <c r="AB154" s="137">
        <f t="shared" si="51"/>
        <v>247600</v>
      </c>
      <c r="AC154" s="137">
        <f t="shared" si="51"/>
        <v>99000</v>
      </c>
      <c r="AD154" s="137">
        <f t="shared" si="51"/>
        <v>119400</v>
      </c>
      <c r="AE154" s="137">
        <f t="shared" si="51"/>
        <v>320200</v>
      </c>
      <c r="AF154" s="137">
        <f t="shared" si="51"/>
        <v>103800</v>
      </c>
      <c r="AG154" s="137">
        <f t="shared" si="51"/>
        <v>104300</v>
      </c>
    </row>
    <row r="155" spans="1:33" ht="18.75">
      <c r="A155" s="154">
        <v>6111001</v>
      </c>
      <c r="B155" s="155" t="s">
        <v>185</v>
      </c>
      <c r="C155" s="111" t="s">
        <v>99</v>
      </c>
      <c r="D155" s="580"/>
      <c r="E155" s="572">
        <f t="shared" ref="E155:E160" si="52">SUM(F155:AG155)</f>
        <v>102000</v>
      </c>
      <c r="F155" s="573">
        <v>40000</v>
      </c>
      <c r="G155" s="573">
        <v>0</v>
      </c>
      <c r="H155" s="573">
        <v>0</v>
      </c>
      <c r="I155" s="573">
        <v>0</v>
      </c>
      <c r="J155" s="573">
        <v>0</v>
      </c>
      <c r="K155" s="573">
        <v>0</v>
      </c>
      <c r="L155" s="573">
        <v>0</v>
      </c>
      <c r="M155" s="573">
        <v>10000</v>
      </c>
      <c r="N155" s="573">
        <v>0</v>
      </c>
      <c r="O155" s="573">
        <v>20000</v>
      </c>
      <c r="P155" s="573">
        <v>0</v>
      </c>
      <c r="Q155" s="573">
        <v>0</v>
      </c>
      <c r="R155" s="573">
        <v>0</v>
      </c>
      <c r="S155" s="573">
        <v>0</v>
      </c>
      <c r="T155" s="573">
        <v>0</v>
      </c>
      <c r="U155" s="573">
        <v>0</v>
      </c>
      <c r="V155" s="573">
        <v>0</v>
      </c>
      <c r="W155" s="573">
        <v>0</v>
      </c>
      <c r="X155" s="573">
        <v>6000</v>
      </c>
      <c r="Y155" s="573">
        <v>0</v>
      </c>
      <c r="Z155" s="573">
        <v>0</v>
      </c>
      <c r="AA155" s="573">
        <v>10000</v>
      </c>
      <c r="AB155" s="573">
        <v>0</v>
      </c>
      <c r="AC155" s="573">
        <v>0</v>
      </c>
      <c r="AD155" s="573">
        <v>6000</v>
      </c>
      <c r="AE155" s="573">
        <v>10000</v>
      </c>
      <c r="AF155" s="573">
        <v>0</v>
      </c>
      <c r="AG155" s="573">
        <v>0</v>
      </c>
    </row>
    <row r="156" spans="1:33" ht="18.75">
      <c r="A156" s="581">
        <v>6111002</v>
      </c>
      <c r="B156" s="582" t="s">
        <v>186</v>
      </c>
      <c r="C156" s="571" t="s">
        <v>99</v>
      </c>
      <c r="D156" s="580"/>
      <c r="E156" s="572">
        <f t="shared" si="52"/>
        <v>1327000</v>
      </c>
      <c r="F156" s="573">
        <v>220000</v>
      </c>
      <c r="G156" s="573">
        <v>150000</v>
      </c>
      <c r="H156" s="573">
        <v>12000</v>
      </c>
      <c r="I156" s="573">
        <v>50000</v>
      </c>
      <c r="J156" s="573">
        <v>35000</v>
      </c>
      <c r="K156" s="573">
        <v>15000</v>
      </c>
      <c r="L156" s="573">
        <v>20000</v>
      </c>
      <c r="M156" s="573">
        <v>20000</v>
      </c>
      <c r="N156" s="573">
        <v>5000</v>
      </c>
      <c r="O156" s="573">
        <v>100000</v>
      </c>
      <c r="P156" s="573">
        <v>25000</v>
      </c>
      <c r="Q156" s="573">
        <v>100000</v>
      </c>
      <c r="R156" s="573">
        <v>15000</v>
      </c>
      <c r="S156" s="573">
        <v>25000</v>
      </c>
      <c r="T156" s="573">
        <v>15000</v>
      </c>
      <c r="U156" s="573">
        <v>30000</v>
      </c>
      <c r="V156" s="573">
        <v>35000</v>
      </c>
      <c r="W156" s="573">
        <v>70000</v>
      </c>
      <c r="X156" s="573">
        <v>70000</v>
      </c>
      <c r="Y156" s="573">
        <v>50000</v>
      </c>
      <c r="Z156" s="573">
        <v>30000</v>
      </c>
      <c r="AA156" s="573">
        <v>40000</v>
      </c>
      <c r="AB156" s="573">
        <v>30000</v>
      </c>
      <c r="AC156" s="573">
        <v>40000</v>
      </c>
      <c r="AD156" s="573">
        <v>20000</v>
      </c>
      <c r="AE156" s="573">
        <v>40000</v>
      </c>
      <c r="AF156" s="573">
        <v>35000</v>
      </c>
      <c r="AG156" s="573">
        <v>30000</v>
      </c>
    </row>
    <row r="157" spans="1:33" ht="18.75">
      <c r="A157" s="583">
        <v>6111003</v>
      </c>
      <c r="B157" s="167" t="s">
        <v>187</v>
      </c>
      <c r="C157" s="571" t="s">
        <v>99</v>
      </c>
      <c r="D157" s="580"/>
      <c r="E157" s="572">
        <f t="shared" si="52"/>
        <v>0</v>
      </c>
      <c r="F157" s="573">
        <v>0</v>
      </c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</row>
    <row r="158" spans="1:33" ht="18.75">
      <c r="A158" s="168">
        <v>6241001</v>
      </c>
      <c r="B158" s="584" t="s">
        <v>655</v>
      </c>
      <c r="C158" s="566" t="s">
        <v>99</v>
      </c>
      <c r="D158" s="585"/>
      <c r="E158" s="567">
        <f t="shared" si="52"/>
        <v>2826500</v>
      </c>
      <c r="F158" s="586">
        <v>367000</v>
      </c>
      <c r="G158" s="568">
        <v>384000</v>
      </c>
      <c r="H158" s="568">
        <v>28800</v>
      </c>
      <c r="I158" s="568">
        <v>86400</v>
      </c>
      <c r="J158" s="568">
        <v>96000</v>
      </c>
      <c r="K158" s="568">
        <v>43200</v>
      </c>
      <c r="L158" s="568">
        <v>43200</v>
      </c>
      <c r="M158" s="568">
        <v>67200</v>
      </c>
      <c r="N158" s="568">
        <v>48000</v>
      </c>
      <c r="O158" s="568">
        <v>115200</v>
      </c>
      <c r="P158" s="568">
        <v>24000</v>
      </c>
      <c r="Q158" s="568">
        <v>268800</v>
      </c>
      <c r="R158" s="568">
        <v>48000</v>
      </c>
      <c r="S158" s="568">
        <v>62400</v>
      </c>
      <c r="T158" s="568">
        <v>96000</v>
      </c>
      <c r="U158" s="568">
        <v>43200</v>
      </c>
      <c r="V158" s="568">
        <v>28800</v>
      </c>
      <c r="W158" s="568">
        <v>107500</v>
      </c>
      <c r="X158" s="568">
        <v>43200</v>
      </c>
      <c r="Y158" s="568">
        <v>216000</v>
      </c>
      <c r="Z158" s="568">
        <v>48000</v>
      </c>
      <c r="AA158" s="568">
        <v>268800</v>
      </c>
      <c r="AB158" s="568">
        <v>57600</v>
      </c>
      <c r="AC158" s="568">
        <v>24000</v>
      </c>
      <c r="AD158" s="568">
        <v>38400</v>
      </c>
      <c r="AE158" s="568">
        <v>115200</v>
      </c>
      <c r="AF158" s="568">
        <v>28800</v>
      </c>
      <c r="AG158" s="568">
        <v>28800</v>
      </c>
    </row>
    <row r="159" spans="1:33" ht="18.75">
      <c r="A159" s="170">
        <v>6241002</v>
      </c>
      <c r="B159" s="587" t="s">
        <v>188</v>
      </c>
      <c r="C159" s="561" t="s">
        <v>99</v>
      </c>
      <c r="D159" s="588"/>
      <c r="E159" s="562">
        <f t="shared" si="52"/>
        <v>850000</v>
      </c>
      <c r="F159" s="563">
        <v>197000</v>
      </c>
      <c r="G159" s="563">
        <v>130000</v>
      </c>
      <c r="H159" s="563">
        <v>5000</v>
      </c>
      <c r="I159" s="563">
        <v>30000</v>
      </c>
      <c r="J159" s="563">
        <v>25000</v>
      </c>
      <c r="K159" s="563">
        <v>15000</v>
      </c>
      <c r="L159" s="563">
        <v>10000</v>
      </c>
      <c r="M159" s="563">
        <v>15000</v>
      </c>
      <c r="N159" s="563">
        <v>10000</v>
      </c>
      <c r="O159" s="563">
        <v>30000</v>
      </c>
      <c r="P159" s="563">
        <v>5000</v>
      </c>
      <c r="Q159" s="563">
        <v>50000</v>
      </c>
      <c r="R159" s="563">
        <v>40000</v>
      </c>
      <c r="S159" s="563">
        <v>20000</v>
      </c>
      <c r="T159" s="563">
        <v>15000</v>
      </c>
      <c r="U159" s="563">
        <v>5000</v>
      </c>
      <c r="V159" s="563">
        <v>10000</v>
      </c>
      <c r="W159" s="563">
        <v>20000</v>
      </c>
      <c r="X159" s="563">
        <v>15000</v>
      </c>
      <c r="Y159" s="563">
        <v>5000</v>
      </c>
      <c r="Z159" s="563">
        <v>13000</v>
      </c>
      <c r="AA159" s="563">
        <v>100000</v>
      </c>
      <c r="AB159" s="563">
        <v>10000</v>
      </c>
      <c r="AC159" s="563">
        <v>5000</v>
      </c>
      <c r="AD159" s="563">
        <v>20000</v>
      </c>
      <c r="AE159" s="563">
        <v>35000</v>
      </c>
      <c r="AF159" s="563">
        <v>10000</v>
      </c>
      <c r="AG159" s="563">
        <v>5000</v>
      </c>
    </row>
    <row r="160" spans="1:33" ht="18.75">
      <c r="A160" s="589">
        <v>6241003</v>
      </c>
      <c r="B160" s="590" t="s">
        <v>656</v>
      </c>
      <c r="C160" s="591" t="s">
        <v>99</v>
      </c>
      <c r="D160" s="588"/>
      <c r="E160" s="562">
        <f t="shared" si="52"/>
        <v>3692500</v>
      </c>
      <c r="F160" s="592">
        <v>537000</v>
      </c>
      <c r="G160" s="563">
        <v>600000</v>
      </c>
      <c r="H160" s="563">
        <v>50000</v>
      </c>
      <c r="I160" s="563">
        <v>100000</v>
      </c>
      <c r="J160" s="563">
        <v>100000</v>
      </c>
      <c r="K160" s="563">
        <v>75000</v>
      </c>
      <c r="L160" s="563">
        <v>100000</v>
      </c>
      <c r="M160" s="563">
        <v>70000</v>
      </c>
      <c r="N160" s="563">
        <v>50000</v>
      </c>
      <c r="O160" s="563">
        <v>250000</v>
      </c>
      <c r="P160" s="563">
        <v>35000</v>
      </c>
      <c r="Q160" s="563">
        <v>300000</v>
      </c>
      <c r="R160" s="563">
        <v>50000</v>
      </c>
      <c r="S160" s="563">
        <v>70000</v>
      </c>
      <c r="T160" s="563">
        <v>100000</v>
      </c>
      <c r="U160" s="563">
        <v>40000</v>
      </c>
      <c r="V160" s="563">
        <v>50000</v>
      </c>
      <c r="W160" s="563">
        <v>100000</v>
      </c>
      <c r="X160" s="563">
        <v>125000</v>
      </c>
      <c r="Y160" s="563">
        <v>350000</v>
      </c>
      <c r="Z160" s="563">
        <v>35000</v>
      </c>
      <c r="AA160" s="563">
        <v>100000</v>
      </c>
      <c r="AB160" s="563">
        <v>150000</v>
      </c>
      <c r="AC160" s="563">
        <v>30000</v>
      </c>
      <c r="AD160" s="563">
        <v>35000</v>
      </c>
      <c r="AE160" s="563">
        <v>120000</v>
      </c>
      <c r="AF160" s="563">
        <v>30000</v>
      </c>
      <c r="AG160" s="563">
        <v>40500</v>
      </c>
    </row>
    <row r="161" spans="1:33" ht="18.75">
      <c r="A161" s="134" t="s">
        <v>189</v>
      </c>
      <c r="B161" s="135"/>
      <c r="C161" s="136" t="s">
        <v>99</v>
      </c>
      <c r="D161" s="142">
        <f>SUM(D162:D180)</f>
        <v>0</v>
      </c>
      <c r="E161" s="140">
        <f>SUM(E162:E180)</f>
        <v>104240000</v>
      </c>
      <c r="F161" s="140">
        <f t="shared" ref="F161:AF161" si="53">SUM(F162:F180)</f>
        <v>6534800</v>
      </c>
      <c r="G161" s="140">
        <f t="shared" si="53"/>
        <v>46006870</v>
      </c>
      <c r="H161" s="140">
        <f t="shared" si="53"/>
        <v>460520</v>
      </c>
      <c r="I161" s="140">
        <f t="shared" si="53"/>
        <v>2555890</v>
      </c>
      <c r="J161" s="140">
        <f t="shared" si="53"/>
        <v>2815960</v>
      </c>
      <c r="K161" s="140">
        <f t="shared" si="53"/>
        <v>1826520</v>
      </c>
      <c r="L161" s="140">
        <f t="shared" si="53"/>
        <v>1779140</v>
      </c>
      <c r="M161" s="140">
        <f t="shared" si="53"/>
        <v>1089760</v>
      </c>
      <c r="N161" s="140">
        <f t="shared" si="53"/>
        <v>1251960</v>
      </c>
      <c r="O161" s="140">
        <f t="shared" si="53"/>
        <v>2879010</v>
      </c>
      <c r="P161" s="140">
        <f t="shared" si="53"/>
        <v>207130</v>
      </c>
      <c r="Q161" s="140">
        <f t="shared" si="53"/>
        <v>8139440</v>
      </c>
      <c r="R161" s="140">
        <f t="shared" si="53"/>
        <v>1305170</v>
      </c>
      <c r="S161" s="140">
        <f t="shared" si="53"/>
        <v>1669690</v>
      </c>
      <c r="T161" s="140">
        <f t="shared" si="53"/>
        <v>1730670</v>
      </c>
      <c r="U161" s="140">
        <f t="shared" si="53"/>
        <v>921620</v>
      </c>
      <c r="V161" s="140">
        <f t="shared" si="53"/>
        <v>1068080</v>
      </c>
      <c r="W161" s="140">
        <f t="shared" si="53"/>
        <v>3070670</v>
      </c>
      <c r="X161" s="140">
        <f t="shared" si="53"/>
        <v>1421330</v>
      </c>
      <c r="Y161" s="140">
        <f t="shared" si="53"/>
        <v>3433940</v>
      </c>
      <c r="Z161" s="140">
        <f t="shared" si="53"/>
        <v>1348340</v>
      </c>
      <c r="AA161" s="140">
        <f t="shared" si="53"/>
        <v>4649030</v>
      </c>
      <c r="AB161" s="140">
        <f t="shared" si="53"/>
        <v>1482060</v>
      </c>
      <c r="AC161" s="140">
        <f t="shared" si="53"/>
        <v>367330</v>
      </c>
      <c r="AD161" s="140">
        <f t="shared" si="53"/>
        <v>1210880</v>
      </c>
      <c r="AE161" s="140">
        <f t="shared" si="53"/>
        <v>3473960</v>
      </c>
      <c r="AF161" s="140">
        <f t="shared" si="53"/>
        <v>854180</v>
      </c>
      <c r="AG161" s="140">
        <f>SUM(AG162:AG180)</f>
        <v>686050</v>
      </c>
    </row>
    <row r="162" spans="1:33" ht="18.75">
      <c r="A162" s="154">
        <v>5141001</v>
      </c>
      <c r="B162" s="155" t="s">
        <v>190</v>
      </c>
      <c r="C162" s="111" t="s">
        <v>99</v>
      </c>
      <c r="D162" s="580"/>
      <c r="E162" s="572">
        <f t="shared" ref="E162:E180" si="54">SUM(F162:AG162)</f>
        <v>39555000</v>
      </c>
      <c r="F162" s="593">
        <v>0</v>
      </c>
      <c r="G162" s="594">
        <v>30739800</v>
      </c>
      <c r="H162" s="594">
        <v>0</v>
      </c>
      <c r="I162" s="594">
        <v>0</v>
      </c>
      <c r="J162" s="594">
        <v>0</v>
      </c>
      <c r="K162" s="594">
        <v>854160</v>
      </c>
      <c r="L162" s="594">
        <v>576000</v>
      </c>
      <c r="M162" s="594">
        <v>0</v>
      </c>
      <c r="N162" s="594">
        <v>126000</v>
      </c>
      <c r="O162" s="594">
        <v>540000</v>
      </c>
      <c r="P162" s="594">
        <v>0</v>
      </c>
      <c r="Q162" s="594">
        <v>2280000</v>
      </c>
      <c r="R162" s="594">
        <v>540000</v>
      </c>
      <c r="S162" s="594">
        <v>228000</v>
      </c>
      <c r="T162" s="594">
        <v>0</v>
      </c>
      <c r="U162" s="594">
        <v>102000</v>
      </c>
      <c r="V162" s="594">
        <v>396000</v>
      </c>
      <c r="W162" s="594">
        <v>660000</v>
      </c>
      <c r="X162" s="594">
        <v>612000</v>
      </c>
      <c r="Y162" s="594">
        <v>216000</v>
      </c>
      <c r="Z162" s="594">
        <v>342000</v>
      </c>
      <c r="AA162" s="594">
        <v>228000</v>
      </c>
      <c r="AB162" s="594">
        <v>240000</v>
      </c>
      <c r="AC162" s="594">
        <v>0</v>
      </c>
      <c r="AD162" s="594">
        <v>169920</v>
      </c>
      <c r="AE162" s="594">
        <v>505920</v>
      </c>
      <c r="AF162" s="594">
        <v>199200</v>
      </c>
      <c r="AG162" s="594">
        <v>0</v>
      </c>
    </row>
    <row r="163" spans="1:33" ht="18.75">
      <c r="A163" s="581">
        <v>5141002</v>
      </c>
      <c r="B163" s="582" t="s">
        <v>191</v>
      </c>
      <c r="C163" s="571" t="s">
        <v>99</v>
      </c>
      <c r="D163" s="580"/>
      <c r="E163" s="572">
        <f t="shared" si="54"/>
        <v>0</v>
      </c>
      <c r="F163" s="593">
        <v>0</v>
      </c>
      <c r="G163" s="594"/>
      <c r="H163" s="594"/>
      <c r="I163" s="594"/>
      <c r="J163" s="594"/>
      <c r="K163" s="594"/>
      <c r="L163" s="594"/>
      <c r="M163" s="594"/>
      <c r="N163" s="594"/>
      <c r="O163" s="594"/>
      <c r="P163" s="594"/>
      <c r="Q163" s="594"/>
      <c r="R163" s="594"/>
      <c r="S163" s="594"/>
      <c r="T163" s="594"/>
      <c r="U163" s="594"/>
      <c r="V163" s="594"/>
      <c r="W163" s="594"/>
      <c r="X163" s="594"/>
      <c r="Y163" s="594"/>
      <c r="Z163" s="594"/>
      <c r="AA163" s="594"/>
      <c r="AB163" s="594"/>
      <c r="AC163" s="594"/>
      <c r="AD163" s="594"/>
      <c r="AE163" s="594"/>
      <c r="AF163" s="594"/>
      <c r="AG163" s="594"/>
    </row>
    <row r="164" spans="1:33" ht="18.75">
      <c r="A164" s="581">
        <v>5141003</v>
      </c>
      <c r="B164" s="582" t="s">
        <v>192</v>
      </c>
      <c r="C164" s="571" t="s">
        <v>99</v>
      </c>
      <c r="D164" s="580"/>
      <c r="E164" s="572">
        <f t="shared" si="54"/>
        <v>0</v>
      </c>
      <c r="F164" s="593"/>
      <c r="G164" s="594"/>
      <c r="H164" s="594"/>
      <c r="I164" s="594"/>
      <c r="J164" s="594"/>
      <c r="K164" s="594"/>
      <c r="L164" s="594"/>
      <c r="M164" s="594"/>
      <c r="N164" s="594"/>
      <c r="O164" s="594"/>
      <c r="P164" s="594"/>
      <c r="Q164" s="594"/>
      <c r="R164" s="594"/>
      <c r="S164" s="594"/>
      <c r="T164" s="594"/>
      <c r="U164" s="594"/>
      <c r="V164" s="594"/>
      <c r="W164" s="594"/>
      <c r="X164" s="594"/>
      <c r="Y164" s="594"/>
      <c r="Z164" s="594"/>
      <c r="AA164" s="594"/>
      <c r="AB164" s="594"/>
      <c r="AC164" s="594"/>
      <c r="AD164" s="594"/>
      <c r="AE164" s="594"/>
      <c r="AF164" s="594"/>
      <c r="AG164" s="594"/>
    </row>
    <row r="165" spans="1:33" ht="18.75">
      <c r="A165" s="595">
        <v>5151001</v>
      </c>
      <c r="B165" s="596" t="s">
        <v>193</v>
      </c>
      <c r="C165" s="597" t="s">
        <v>99</v>
      </c>
      <c r="D165" s="580"/>
      <c r="E165" s="58">
        <f t="shared" si="54"/>
        <v>0</v>
      </c>
      <c r="F165" s="593"/>
      <c r="G165" s="594"/>
      <c r="H165" s="594"/>
      <c r="I165" s="594"/>
      <c r="J165" s="594"/>
      <c r="K165" s="594"/>
      <c r="L165" s="594"/>
      <c r="M165" s="594"/>
      <c r="N165" s="594"/>
      <c r="O165" s="594"/>
      <c r="P165" s="594"/>
      <c r="Q165" s="594"/>
      <c r="R165" s="594"/>
      <c r="S165" s="594"/>
      <c r="T165" s="594"/>
      <c r="U165" s="594"/>
      <c r="V165" s="594"/>
      <c r="W165" s="594"/>
      <c r="X165" s="594"/>
      <c r="Y165" s="594"/>
      <c r="Z165" s="594"/>
      <c r="AA165" s="594"/>
      <c r="AB165" s="594"/>
      <c r="AC165" s="594"/>
      <c r="AD165" s="594"/>
      <c r="AE165" s="594"/>
      <c r="AF165" s="594"/>
      <c r="AG165" s="594"/>
    </row>
    <row r="166" spans="1:33" ht="18.75">
      <c r="A166" s="581">
        <v>5231001</v>
      </c>
      <c r="B166" s="582" t="s">
        <v>194</v>
      </c>
      <c r="C166" s="571" t="s">
        <v>99</v>
      </c>
      <c r="D166" s="580"/>
      <c r="E166" s="572">
        <f t="shared" si="54"/>
        <v>0</v>
      </c>
      <c r="F166" s="593"/>
      <c r="G166" s="594"/>
      <c r="H166" s="594"/>
      <c r="I166" s="594"/>
      <c r="J166" s="594"/>
      <c r="K166" s="594"/>
      <c r="L166" s="594"/>
      <c r="M166" s="594"/>
      <c r="N166" s="594"/>
      <c r="O166" s="594"/>
      <c r="P166" s="594"/>
      <c r="Q166" s="594"/>
      <c r="R166" s="594"/>
      <c r="S166" s="594"/>
      <c r="T166" s="594"/>
      <c r="U166" s="594"/>
      <c r="V166" s="594"/>
      <c r="W166" s="594"/>
      <c r="X166" s="594"/>
      <c r="Y166" s="594"/>
      <c r="Z166" s="594"/>
      <c r="AA166" s="594"/>
      <c r="AB166" s="594"/>
      <c r="AC166" s="594"/>
      <c r="AD166" s="594"/>
      <c r="AE166" s="594"/>
      <c r="AF166" s="594"/>
      <c r="AG166" s="594"/>
    </row>
    <row r="167" spans="1:33" ht="18.75">
      <c r="A167" s="583">
        <v>5251001</v>
      </c>
      <c r="B167" s="598" t="s">
        <v>195</v>
      </c>
      <c r="C167" s="571" t="s">
        <v>99</v>
      </c>
      <c r="D167" s="580"/>
      <c r="E167" s="572">
        <f t="shared" si="54"/>
        <v>0</v>
      </c>
      <c r="F167" s="593"/>
      <c r="G167" s="594"/>
      <c r="H167" s="594"/>
      <c r="I167" s="594"/>
      <c r="J167" s="594"/>
      <c r="K167" s="594"/>
      <c r="L167" s="594"/>
      <c r="M167" s="594"/>
      <c r="N167" s="594"/>
      <c r="O167" s="594"/>
      <c r="P167" s="594"/>
      <c r="Q167" s="594"/>
      <c r="R167" s="594"/>
      <c r="S167" s="594"/>
      <c r="T167" s="594"/>
      <c r="U167" s="594"/>
      <c r="V167" s="594"/>
      <c r="W167" s="594"/>
      <c r="X167" s="594"/>
      <c r="Y167" s="594"/>
      <c r="Z167" s="594"/>
      <c r="AA167" s="594"/>
      <c r="AB167" s="594"/>
      <c r="AC167" s="594"/>
      <c r="AD167" s="594"/>
      <c r="AE167" s="594"/>
      <c r="AF167" s="594"/>
      <c r="AG167" s="594"/>
    </row>
    <row r="168" spans="1:33" ht="18.75">
      <c r="A168" s="581">
        <v>6121001</v>
      </c>
      <c r="B168" s="582" t="s">
        <v>196</v>
      </c>
      <c r="C168" s="571" t="s">
        <v>99</v>
      </c>
      <c r="D168" s="580"/>
      <c r="E168" s="572">
        <f t="shared" si="54"/>
        <v>0</v>
      </c>
      <c r="F168" s="593"/>
      <c r="G168" s="594"/>
      <c r="H168" s="594"/>
      <c r="I168" s="594"/>
      <c r="J168" s="594"/>
      <c r="K168" s="594"/>
      <c r="L168" s="594"/>
      <c r="M168" s="594"/>
      <c r="N168" s="594"/>
      <c r="O168" s="594"/>
      <c r="P168" s="594"/>
      <c r="Q168" s="594"/>
      <c r="R168" s="594"/>
      <c r="S168" s="594"/>
      <c r="T168" s="594"/>
      <c r="U168" s="594"/>
      <c r="V168" s="594"/>
      <c r="W168" s="594"/>
      <c r="X168" s="594"/>
      <c r="Y168" s="594"/>
      <c r="Z168" s="594"/>
      <c r="AA168" s="594"/>
      <c r="AB168" s="594"/>
      <c r="AC168" s="594"/>
      <c r="AD168" s="594"/>
      <c r="AE168" s="594"/>
      <c r="AF168" s="594"/>
      <c r="AG168" s="594"/>
    </row>
    <row r="169" spans="1:33" ht="18.75">
      <c r="A169" s="581">
        <v>6121002</v>
      </c>
      <c r="B169" s="582" t="s">
        <v>197</v>
      </c>
      <c r="C169" s="571" t="s">
        <v>99</v>
      </c>
      <c r="D169" s="580"/>
      <c r="E169" s="572">
        <f t="shared" si="54"/>
        <v>38518000</v>
      </c>
      <c r="F169" s="593">
        <v>0</v>
      </c>
      <c r="G169" s="594">
        <v>9800870</v>
      </c>
      <c r="H169" s="594">
        <v>361520</v>
      </c>
      <c r="I169" s="594">
        <v>1535890</v>
      </c>
      <c r="J169" s="594">
        <v>1755960</v>
      </c>
      <c r="K169" s="594">
        <v>581360</v>
      </c>
      <c r="L169" s="594">
        <v>604140</v>
      </c>
      <c r="M169" s="594">
        <v>729760</v>
      </c>
      <c r="N169" s="594">
        <v>630960</v>
      </c>
      <c r="O169" s="594">
        <v>1369010</v>
      </c>
      <c r="P169" s="594">
        <v>142130</v>
      </c>
      <c r="Q169" s="594">
        <v>4436440</v>
      </c>
      <c r="R169" s="594">
        <v>624170</v>
      </c>
      <c r="S169" s="594">
        <v>931690</v>
      </c>
      <c r="T169" s="594">
        <v>1247670</v>
      </c>
      <c r="U169" s="594">
        <v>607620</v>
      </c>
      <c r="V169" s="594">
        <v>376080</v>
      </c>
      <c r="W169" s="594">
        <v>1540670</v>
      </c>
      <c r="X169" s="594">
        <v>526330</v>
      </c>
      <c r="Y169" s="594">
        <v>2348940</v>
      </c>
      <c r="Z169" s="594">
        <v>636340</v>
      </c>
      <c r="AA169" s="594">
        <v>3320030</v>
      </c>
      <c r="AB169" s="594">
        <v>960060</v>
      </c>
      <c r="AC169" s="594">
        <v>254330</v>
      </c>
      <c r="AD169" s="594">
        <v>410960</v>
      </c>
      <c r="AE169" s="594">
        <v>1944040</v>
      </c>
      <c r="AF169" s="594">
        <v>379980</v>
      </c>
      <c r="AG169" s="594">
        <v>461050</v>
      </c>
    </row>
    <row r="170" spans="1:33" ht="18.75">
      <c r="A170" s="583">
        <v>6211004</v>
      </c>
      <c r="B170" s="598" t="s">
        <v>198</v>
      </c>
      <c r="C170" s="571" t="s">
        <v>99</v>
      </c>
      <c r="D170" s="580"/>
      <c r="E170" s="572">
        <f t="shared" si="54"/>
        <v>0</v>
      </c>
      <c r="F170" s="593"/>
      <c r="G170" s="594"/>
      <c r="H170" s="594"/>
      <c r="I170" s="594"/>
      <c r="J170" s="594"/>
      <c r="K170" s="594"/>
      <c r="L170" s="594"/>
      <c r="M170" s="594"/>
      <c r="N170" s="594"/>
      <c r="O170" s="594"/>
      <c r="P170" s="594"/>
      <c r="Q170" s="594"/>
      <c r="R170" s="594"/>
      <c r="S170" s="594"/>
      <c r="T170" s="594"/>
      <c r="U170" s="594"/>
      <c r="V170" s="594"/>
      <c r="W170" s="594"/>
      <c r="X170" s="594"/>
      <c r="Y170" s="594"/>
      <c r="Z170" s="594"/>
      <c r="AA170" s="594"/>
      <c r="AB170" s="594"/>
      <c r="AC170" s="594"/>
      <c r="AD170" s="594"/>
      <c r="AE170" s="594"/>
      <c r="AF170" s="594"/>
      <c r="AG170" s="594"/>
    </row>
    <row r="171" spans="1:33" ht="18.75">
      <c r="A171" s="583">
        <v>6211006</v>
      </c>
      <c r="B171" s="598" t="s">
        <v>199</v>
      </c>
      <c r="C171" s="571" t="s">
        <v>99</v>
      </c>
      <c r="D171" s="580"/>
      <c r="E171" s="572">
        <f t="shared" si="54"/>
        <v>0</v>
      </c>
      <c r="F171" s="593"/>
      <c r="G171" s="594"/>
      <c r="H171" s="594"/>
      <c r="I171" s="594"/>
      <c r="J171" s="594"/>
      <c r="K171" s="594"/>
      <c r="L171" s="594"/>
      <c r="M171" s="594"/>
      <c r="N171" s="594"/>
      <c r="O171" s="594"/>
      <c r="P171" s="594"/>
      <c r="Q171" s="594"/>
      <c r="R171" s="594"/>
      <c r="S171" s="594"/>
      <c r="T171" s="594"/>
      <c r="U171" s="594"/>
      <c r="V171" s="594"/>
      <c r="W171" s="594"/>
      <c r="X171" s="594"/>
      <c r="Y171" s="594"/>
      <c r="Z171" s="594"/>
      <c r="AA171" s="594"/>
      <c r="AB171" s="594"/>
      <c r="AC171" s="594"/>
      <c r="AD171" s="594"/>
      <c r="AE171" s="594"/>
      <c r="AF171" s="594"/>
      <c r="AG171" s="594"/>
    </row>
    <row r="172" spans="1:33" ht="18.75">
      <c r="A172" s="581">
        <v>6232001</v>
      </c>
      <c r="B172" s="582" t="s">
        <v>200</v>
      </c>
      <c r="C172" s="571" t="s">
        <v>99</v>
      </c>
      <c r="D172" s="580"/>
      <c r="E172" s="572">
        <f t="shared" si="54"/>
        <v>0</v>
      </c>
      <c r="F172" s="593"/>
      <c r="G172" s="594"/>
      <c r="H172" s="594"/>
      <c r="I172" s="594"/>
      <c r="J172" s="594"/>
      <c r="K172" s="594"/>
      <c r="L172" s="594"/>
      <c r="M172" s="594"/>
      <c r="N172" s="594"/>
      <c r="O172" s="594"/>
      <c r="P172" s="594"/>
      <c r="Q172" s="594"/>
      <c r="R172" s="594"/>
      <c r="S172" s="594"/>
      <c r="T172" s="594"/>
      <c r="U172" s="594"/>
      <c r="V172" s="594"/>
      <c r="W172" s="594"/>
      <c r="X172" s="594"/>
      <c r="Y172" s="594"/>
      <c r="Z172" s="594"/>
      <c r="AA172" s="594"/>
      <c r="AB172" s="594"/>
      <c r="AC172" s="594"/>
      <c r="AD172" s="594"/>
      <c r="AE172" s="594"/>
      <c r="AF172" s="594"/>
      <c r="AG172" s="594"/>
    </row>
    <row r="173" spans="1:33" ht="18.75">
      <c r="A173" s="581">
        <v>6232002</v>
      </c>
      <c r="B173" s="582" t="s">
        <v>201</v>
      </c>
      <c r="C173" s="571" t="s">
        <v>99</v>
      </c>
      <c r="D173" s="580"/>
      <c r="E173" s="572">
        <f t="shared" si="54"/>
        <v>0</v>
      </c>
      <c r="F173" s="593"/>
      <c r="G173" s="594"/>
      <c r="H173" s="594"/>
      <c r="I173" s="594"/>
      <c r="J173" s="594"/>
      <c r="K173" s="594"/>
      <c r="L173" s="594"/>
      <c r="M173" s="594"/>
      <c r="N173" s="594"/>
      <c r="O173" s="594"/>
      <c r="P173" s="594"/>
      <c r="Q173" s="594"/>
      <c r="R173" s="594"/>
      <c r="S173" s="594"/>
      <c r="T173" s="594"/>
      <c r="U173" s="594"/>
      <c r="V173" s="594"/>
      <c r="W173" s="594"/>
      <c r="X173" s="594"/>
      <c r="Y173" s="594"/>
      <c r="Z173" s="594"/>
      <c r="AA173" s="594"/>
      <c r="AB173" s="594"/>
      <c r="AC173" s="594"/>
      <c r="AD173" s="594"/>
      <c r="AE173" s="594"/>
      <c r="AF173" s="594"/>
      <c r="AG173" s="594"/>
    </row>
    <row r="174" spans="1:33" ht="18.75">
      <c r="A174" s="581">
        <v>6232003</v>
      </c>
      <c r="B174" s="582" t="s">
        <v>202</v>
      </c>
      <c r="C174" s="571" t="s">
        <v>99</v>
      </c>
      <c r="D174" s="580"/>
      <c r="E174" s="572">
        <f t="shared" si="54"/>
        <v>697000</v>
      </c>
      <c r="F174" s="593">
        <v>210000</v>
      </c>
      <c r="G174" s="594">
        <v>130000</v>
      </c>
      <c r="H174" s="594">
        <v>2000</v>
      </c>
      <c r="I174" s="594">
        <v>20000</v>
      </c>
      <c r="J174" s="594">
        <v>10000</v>
      </c>
      <c r="K174" s="594">
        <v>10000</v>
      </c>
      <c r="L174" s="594">
        <v>10000</v>
      </c>
      <c r="M174" s="594">
        <v>10000</v>
      </c>
      <c r="N174" s="594">
        <v>10000</v>
      </c>
      <c r="O174" s="594">
        <v>30000</v>
      </c>
      <c r="P174" s="594">
        <v>5000</v>
      </c>
      <c r="Q174" s="594">
        <v>40000</v>
      </c>
      <c r="R174" s="594">
        <v>10000</v>
      </c>
      <c r="S174" s="594">
        <v>10000</v>
      </c>
      <c r="T174" s="594">
        <v>20000</v>
      </c>
      <c r="U174" s="594">
        <v>10000</v>
      </c>
      <c r="V174" s="594">
        <v>5000</v>
      </c>
      <c r="W174" s="594">
        <v>20000</v>
      </c>
      <c r="X174" s="594">
        <v>5000</v>
      </c>
      <c r="Y174" s="594">
        <v>30000</v>
      </c>
      <c r="Z174" s="594">
        <v>10000</v>
      </c>
      <c r="AA174" s="594">
        <v>30000</v>
      </c>
      <c r="AB174" s="594">
        <v>10000</v>
      </c>
      <c r="AC174" s="594">
        <v>10000</v>
      </c>
      <c r="AD174" s="594">
        <v>10000</v>
      </c>
      <c r="AE174" s="594">
        <v>20000</v>
      </c>
      <c r="AF174" s="594">
        <v>5000</v>
      </c>
      <c r="AG174" s="594">
        <v>5000</v>
      </c>
    </row>
    <row r="175" spans="1:33" ht="18.75">
      <c r="A175" s="581">
        <v>6232004</v>
      </c>
      <c r="B175" s="582" t="s">
        <v>203</v>
      </c>
      <c r="C175" s="571" t="s">
        <v>99</v>
      </c>
      <c r="D175" s="580"/>
      <c r="E175" s="572">
        <f t="shared" si="54"/>
        <v>667000</v>
      </c>
      <c r="F175" s="593">
        <v>236000</v>
      </c>
      <c r="G175" s="594">
        <v>50000</v>
      </c>
      <c r="H175" s="594">
        <v>5000</v>
      </c>
      <c r="I175" s="594">
        <v>15000</v>
      </c>
      <c r="J175" s="594">
        <v>25000</v>
      </c>
      <c r="K175" s="594">
        <v>10000</v>
      </c>
      <c r="L175" s="594">
        <v>10000</v>
      </c>
      <c r="M175" s="594">
        <v>5000</v>
      </c>
      <c r="N175" s="594">
        <v>15000</v>
      </c>
      <c r="O175" s="594">
        <v>15000</v>
      </c>
      <c r="P175" s="594">
        <v>5000</v>
      </c>
      <c r="Q175" s="594">
        <v>20000</v>
      </c>
      <c r="R175" s="594">
        <v>11000</v>
      </c>
      <c r="S175" s="594">
        <v>5000</v>
      </c>
      <c r="T175" s="594">
        <v>50000</v>
      </c>
      <c r="U175" s="594">
        <v>10000</v>
      </c>
      <c r="V175" s="594">
        <v>10000</v>
      </c>
      <c r="W175" s="594">
        <v>5000</v>
      </c>
      <c r="X175" s="594">
        <v>10000</v>
      </c>
      <c r="Y175" s="594">
        <v>30000</v>
      </c>
      <c r="Z175" s="594">
        <v>10000</v>
      </c>
      <c r="AA175" s="594">
        <v>25000</v>
      </c>
      <c r="AB175" s="594">
        <v>15000</v>
      </c>
      <c r="AC175" s="594">
        <v>5000</v>
      </c>
      <c r="AD175" s="594">
        <v>5000</v>
      </c>
      <c r="AE175" s="594">
        <v>35000</v>
      </c>
      <c r="AF175" s="594">
        <v>15000</v>
      </c>
      <c r="AG175" s="594">
        <v>15000</v>
      </c>
    </row>
    <row r="176" spans="1:33" ht="18.75">
      <c r="A176" s="168">
        <v>6232005</v>
      </c>
      <c r="B176" s="599" t="s">
        <v>657</v>
      </c>
      <c r="C176" s="600" t="s">
        <v>99</v>
      </c>
      <c r="D176" s="580"/>
      <c r="E176" s="572">
        <f t="shared" si="54"/>
        <v>754800</v>
      </c>
      <c r="F176" s="601">
        <v>253800</v>
      </c>
      <c r="G176" s="594">
        <v>210000</v>
      </c>
      <c r="H176" s="594">
        <v>5000</v>
      </c>
      <c r="I176" s="594">
        <v>10000</v>
      </c>
      <c r="J176" s="594">
        <v>15000</v>
      </c>
      <c r="K176" s="594">
        <v>5000</v>
      </c>
      <c r="L176" s="594">
        <v>10000</v>
      </c>
      <c r="M176" s="594">
        <v>10000</v>
      </c>
      <c r="N176" s="594">
        <v>10000</v>
      </c>
      <c r="O176" s="594">
        <v>25000</v>
      </c>
      <c r="P176" s="594">
        <v>5000</v>
      </c>
      <c r="Q176" s="594">
        <v>20000</v>
      </c>
      <c r="R176" s="594">
        <v>5000</v>
      </c>
      <c r="S176" s="594">
        <v>5000</v>
      </c>
      <c r="T176" s="594">
        <v>20000</v>
      </c>
      <c r="U176" s="594">
        <v>5000</v>
      </c>
      <c r="V176" s="594">
        <v>11000</v>
      </c>
      <c r="W176" s="594">
        <v>15000</v>
      </c>
      <c r="X176" s="594">
        <v>10000</v>
      </c>
      <c r="Y176" s="594">
        <v>10000</v>
      </c>
      <c r="Z176" s="594">
        <v>10000</v>
      </c>
      <c r="AA176" s="594">
        <v>20000</v>
      </c>
      <c r="AB176" s="594">
        <v>20000</v>
      </c>
      <c r="AC176" s="594">
        <v>10000</v>
      </c>
      <c r="AD176" s="594">
        <v>5000</v>
      </c>
      <c r="AE176" s="594">
        <v>20000</v>
      </c>
      <c r="AF176" s="594">
        <v>5000</v>
      </c>
      <c r="AG176" s="594">
        <v>5000</v>
      </c>
    </row>
    <row r="177" spans="1:33" ht="18.75">
      <c r="A177" s="581">
        <v>6242001</v>
      </c>
      <c r="B177" s="582" t="s">
        <v>204</v>
      </c>
      <c r="C177" s="571" t="s">
        <v>99</v>
      </c>
      <c r="D177" s="580"/>
      <c r="E177" s="572">
        <f t="shared" si="54"/>
        <v>4054000</v>
      </c>
      <c r="F177" s="593">
        <v>1025000</v>
      </c>
      <c r="G177" s="594">
        <v>1070000</v>
      </c>
      <c r="H177" s="594">
        <v>0</v>
      </c>
      <c r="I177" s="594">
        <v>410000</v>
      </c>
      <c r="J177" s="594">
        <v>170000</v>
      </c>
      <c r="K177" s="594">
        <v>0</v>
      </c>
      <c r="L177" s="594">
        <v>74000</v>
      </c>
      <c r="M177" s="594"/>
      <c r="N177" s="594"/>
      <c r="O177" s="594">
        <v>170000</v>
      </c>
      <c r="P177" s="594"/>
      <c r="Q177" s="594">
        <v>150000</v>
      </c>
      <c r="R177" s="594"/>
      <c r="S177" s="594"/>
      <c r="T177" s="594">
        <v>110000</v>
      </c>
      <c r="U177" s="594">
        <v>100000</v>
      </c>
      <c r="V177" s="594"/>
      <c r="W177" s="594">
        <v>130000</v>
      </c>
      <c r="X177" s="594">
        <v>123000</v>
      </c>
      <c r="Y177" s="594">
        <v>142000</v>
      </c>
      <c r="Z177" s="594"/>
      <c r="AA177" s="594">
        <v>126000</v>
      </c>
      <c r="AB177" s="594"/>
      <c r="AC177" s="594"/>
      <c r="AD177" s="594">
        <v>101000</v>
      </c>
      <c r="AE177" s="594">
        <v>153000</v>
      </c>
      <c r="AF177" s="594"/>
      <c r="AG177" s="594"/>
    </row>
    <row r="178" spans="1:33" ht="18.75">
      <c r="A178" s="581">
        <v>6242002</v>
      </c>
      <c r="B178" s="582" t="s">
        <v>205</v>
      </c>
      <c r="C178" s="571" t="s">
        <v>99</v>
      </c>
      <c r="D178" s="580"/>
      <c r="E178" s="572">
        <f t="shared" si="54"/>
        <v>4401000</v>
      </c>
      <c r="F178" s="593">
        <v>1020000</v>
      </c>
      <c r="G178" s="594">
        <v>1000000</v>
      </c>
      <c r="H178" s="594">
        <v>85000</v>
      </c>
      <c r="I178" s="594">
        <v>65000</v>
      </c>
      <c r="J178" s="594">
        <v>90000</v>
      </c>
      <c r="K178" s="594">
        <v>66000</v>
      </c>
      <c r="L178" s="594">
        <v>95000</v>
      </c>
      <c r="M178" s="594">
        <v>85000</v>
      </c>
      <c r="N178" s="594">
        <v>110000</v>
      </c>
      <c r="O178" s="594">
        <v>130000</v>
      </c>
      <c r="P178" s="594">
        <v>40000</v>
      </c>
      <c r="Q178" s="594">
        <v>93000</v>
      </c>
      <c r="R178" s="594">
        <v>110000</v>
      </c>
      <c r="S178" s="594">
        <v>190000</v>
      </c>
      <c r="T178" s="594">
        <v>83000</v>
      </c>
      <c r="U178" s="594">
        <v>82000</v>
      </c>
      <c r="V178" s="594">
        <v>120000</v>
      </c>
      <c r="W178" s="594">
        <v>200000</v>
      </c>
      <c r="X178" s="594">
        <v>85000</v>
      </c>
      <c r="Y178" s="594">
        <v>157000</v>
      </c>
      <c r="Z178" s="594">
        <v>40000</v>
      </c>
      <c r="AA178" s="594">
        <v>200000</v>
      </c>
      <c r="AB178" s="594">
        <v>67000</v>
      </c>
      <c r="AC178" s="594">
        <v>83000</v>
      </c>
      <c r="AD178" s="594">
        <v>9000</v>
      </c>
      <c r="AE178" s="594">
        <v>96000</v>
      </c>
      <c r="AF178" s="594"/>
      <c r="AG178" s="594">
        <v>0</v>
      </c>
    </row>
    <row r="179" spans="1:33" ht="18.75">
      <c r="A179" s="168">
        <v>6242003</v>
      </c>
      <c r="B179" s="599" t="s">
        <v>658</v>
      </c>
      <c r="C179" s="600" t="s">
        <v>99</v>
      </c>
      <c r="D179" s="580"/>
      <c r="E179" s="572">
        <f t="shared" si="54"/>
        <v>15593200</v>
      </c>
      <c r="F179" s="601">
        <v>3790000</v>
      </c>
      <c r="G179" s="594">
        <v>3006200</v>
      </c>
      <c r="H179" s="594">
        <v>2000</v>
      </c>
      <c r="I179" s="594">
        <v>500000</v>
      </c>
      <c r="J179" s="594">
        <v>750000</v>
      </c>
      <c r="K179" s="594">
        <v>300000</v>
      </c>
      <c r="L179" s="594">
        <v>400000</v>
      </c>
      <c r="M179" s="594">
        <v>250000</v>
      </c>
      <c r="N179" s="594">
        <v>350000</v>
      </c>
      <c r="O179" s="594">
        <v>600000</v>
      </c>
      <c r="P179" s="594">
        <v>10000</v>
      </c>
      <c r="Q179" s="594">
        <v>1100000</v>
      </c>
      <c r="R179" s="594">
        <v>5000</v>
      </c>
      <c r="S179" s="594">
        <v>300000</v>
      </c>
      <c r="T179" s="594">
        <v>200000</v>
      </c>
      <c r="U179" s="594">
        <v>5000</v>
      </c>
      <c r="V179" s="594">
        <v>150000</v>
      </c>
      <c r="W179" s="594">
        <v>500000</v>
      </c>
      <c r="X179" s="594">
        <v>50000</v>
      </c>
      <c r="Y179" s="594">
        <v>500000</v>
      </c>
      <c r="Z179" s="594">
        <v>300000</v>
      </c>
      <c r="AA179" s="594">
        <v>700000</v>
      </c>
      <c r="AB179" s="594">
        <v>170000</v>
      </c>
      <c r="AC179" s="594">
        <v>5000</v>
      </c>
      <c r="AD179" s="594">
        <v>500000</v>
      </c>
      <c r="AE179" s="594">
        <v>700000</v>
      </c>
      <c r="AF179" s="594">
        <v>250000</v>
      </c>
      <c r="AG179" s="594">
        <v>200000</v>
      </c>
    </row>
    <row r="180" spans="1:33" ht="18.75">
      <c r="A180" s="602">
        <v>6242004</v>
      </c>
      <c r="B180" s="603" t="s">
        <v>206</v>
      </c>
      <c r="C180" s="604" t="s">
        <v>99</v>
      </c>
      <c r="D180" s="580"/>
      <c r="E180" s="605">
        <f t="shared" si="54"/>
        <v>0</v>
      </c>
      <c r="F180" s="606">
        <v>0</v>
      </c>
      <c r="G180" s="607"/>
      <c r="H180" s="607"/>
      <c r="I180" s="607"/>
      <c r="J180" s="607"/>
      <c r="K180" s="607"/>
      <c r="L180" s="607"/>
      <c r="M180" s="607"/>
      <c r="N180" s="607"/>
      <c r="O180" s="607"/>
      <c r="P180" s="607"/>
      <c r="Q180" s="607"/>
      <c r="R180" s="607"/>
      <c r="S180" s="607"/>
      <c r="T180" s="607"/>
      <c r="U180" s="607"/>
      <c r="V180" s="607"/>
      <c r="W180" s="607"/>
      <c r="X180" s="607"/>
      <c r="Y180" s="607"/>
      <c r="Z180" s="607"/>
      <c r="AA180" s="607"/>
      <c r="AB180" s="607"/>
      <c r="AC180" s="607"/>
      <c r="AD180" s="607"/>
      <c r="AE180" s="607"/>
      <c r="AF180" s="607"/>
      <c r="AG180" s="607"/>
    </row>
    <row r="181" spans="1:33" ht="18.75">
      <c r="A181" s="134" t="s">
        <v>207</v>
      </c>
      <c r="B181" s="135"/>
      <c r="C181" s="176" t="s">
        <v>99</v>
      </c>
      <c r="D181" s="142">
        <f>SUM(D182:D230)</f>
        <v>0</v>
      </c>
      <c r="E181" s="140">
        <f>SUM(E182:E230)</f>
        <v>13817400</v>
      </c>
      <c r="F181" s="140">
        <f t="shared" ref="F181:AG181" si="55">SUM(F182:F230)</f>
        <v>5924600</v>
      </c>
      <c r="G181" s="140">
        <f t="shared" si="55"/>
        <v>2345870</v>
      </c>
      <c r="H181" s="140">
        <f t="shared" si="55"/>
        <v>134000</v>
      </c>
      <c r="I181" s="140">
        <f t="shared" si="55"/>
        <v>102500</v>
      </c>
      <c r="J181" s="140">
        <f t="shared" si="55"/>
        <v>255000</v>
      </c>
      <c r="K181" s="140">
        <f t="shared" si="55"/>
        <v>270000</v>
      </c>
      <c r="L181" s="140">
        <f t="shared" si="55"/>
        <v>200400</v>
      </c>
      <c r="M181" s="140">
        <f t="shared" si="55"/>
        <v>194600</v>
      </c>
      <c r="N181" s="140">
        <f t="shared" si="55"/>
        <v>149000</v>
      </c>
      <c r="O181" s="140">
        <f t="shared" si="55"/>
        <v>252000</v>
      </c>
      <c r="P181" s="140">
        <f t="shared" si="55"/>
        <v>94000</v>
      </c>
      <c r="Q181" s="140">
        <f t="shared" si="55"/>
        <v>655000</v>
      </c>
      <c r="R181" s="140">
        <f t="shared" si="55"/>
        <v>138500</v>
      </c>
      <c r="S181" s="140">
        <f t="shared" si="55"/>
        <v>139500</v>
      </c>
      <c r="T181" s="140">
        <f t="shared" si="55"/>
        <v>261700</v>
      </c>
      <c r="U181" s="140">
        <f t="shared" si="55"/>
        <v>144640</v>
      </c>
      <c r="V181" s="140">
        <f t="shared" si="55"/>
        <v>122600</v>
      </c>
      <c r="W181" s="140">
        <f t="shared" si="55"/>
        <v>246400</v>
      </c>
      <c r="X181" s="140">
        <f t="shared" si="55"/>
        <v>180300</v>
      </c>
      <c r="Y181" s="140">
        <f t="shared" si="55"/>
        <v>252700</v>
      </c>
      <c r="Z181" s="140">
        <f t="shared" si="55"/>
        <v>528900</v>
      </c>
      <c r="AA181" s="140">
        <f t="shared" si="55"/>
        <v>232300</v>
      </c>
      <c r="AB181" s="140">
        <f t="shared" si="55"/>
        <v>138200</v>
      </c>
      <c r="AC181" s="140">
        <f t="shared" si="55"/>
        <v>214600</v>
      </c>
      <c r="AD181" s="140">
        <f t="shared" si="55"/>
        <v>176990</v>
      </c>
      <c r="AE181" s="140">
        <f t="shared" si="55"/>
        <v>231900</v>
      </c>
      <c r="AF181" s="140">
        <f t="shared" si="55"/>
        <v>113700</v>
      </c>
      <c r="AG181" s="140">
        <f t="shared" si="55"/>
        <v>117500</v>
      </c>
    </row>
    <row r="182" spans="1:33" ht="18.75">
      <c r="A182" s="177">
        <v>4291007</v>
      </c>
      <c r="B182" s="178" t="s">
        <v>208</v>
      </c>
      <c r="C182" s="597" t="s">
        <v>99</v>
      </c>
      <c r="D182" s="580"/>
      <c r="E182" s="58">
        <f t="shared" ref="E182:E229" si="56">SUM(F182:AG182)</f>
        <v>0</v>
      </c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</row>
    <row r="183" spans="1:33" ht="18.75">
      <c r="A183" s="595">
        <v>5411001</v>
      </c>
      <c r="B183" s="608" t="s">
        <v>209</v>
      </c>
      <c r="C183" s="111" t="s">
        <v>99</v>
      </c>
      <c r="D183" s="580"/>
      <c r="E183" s="572">
        <f t="shared" si="56"/>
        <v>0</v>
      </c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</row>
    <row r="184" spans="1:33" ht="18.75">
      <c r="A184" s="609">
        <v>5411002</v>
      </c>
      <c r="B184" s="610" t="s">
        <v>210</v>
      </c>
      <c r="C184" s="571" t="s">
        <v>99</v>
      </c>
      <c r="D184" s="580"/>
      <c r="E184" s="572">
        <f t="shared" si="56"/>
        <v>0</v>
      </c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</row>
    <row r="185" spans="1:33" ht="18.75">
      <c r="A185" s="609">
        <v>5411003</v>
      </c>
      <c r="B185" s="610" t="s">
        <v>211</v>
      </c>
      <c r="C185" s="571" t="s">
        <v>99</v>
      </c>
      <c r="D185" s="580"/>
      <c r="E185" s="572">
        <f t="shared" si="56"/>
        <v>0</v>
      </c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</row>
    <row r="186" spans="1:33" ht="18.75">
      <c r="A186" s="609">
        <v>5411004</v>
      </c>
      <c r="B186" s="610" t="s">
        <v>212</v>
      </c>
      <c r="C186" s="597" t="s">
        <v>99</v>
      </c>
      <c r="D186" s="580"/>
      <c r="E186" s="58">
        <f t="shared" si="56"/>
        <v>0</v>
      </c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</row>
    <row r="187" spans="1:33" ht="18.75">
      <c r="A187" s="609">
        <v>5411005</v>
      </c>
      <c r="B187" s="610" t="s">
        <v>213</v>
      </c>
      <c r="C187" s="597" t="s">
        <v>99</v>
      </c>
      <c r="D187" s="580"/>
      <c r="E187" s="572">
        <f t="shared" si="56"/>
        <v>0</v>
      </c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</row>
    <row r="188" spans="1:33" ht="18.75">
      <c r="A188" s="609">
        <v>5421001</v>
      </c>
      <c r="B188" s="610" t="s">
        <v>214</v>
      </c>
      <c r="C188" s="597" t="s">
        <v>99</v>
      </c>
      <c r="D188" s="580"/>
      <c r="E188" s="572">
        <f t="shared" si="56"/>
        <v>0</v>
      </c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</row>
    <row r="189" spans="1:33" ht="18.75">
      <c r="A189" s="609">
        <v>5421002</v>
      </c>
      <c r="B189" s="610" t="s">
        <v>215</v>
      </c>
      <c r="C189" s="597" t="s">
        <v>99</v>
      </c>
      <c r="D189" s="580"/>
      <c r="E189" s="572">
        <f t="shared" si="56"/>
        <v>0</v>
      </c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</row>
    <row r="190" spans="1:33" ht="18.75">
      <c r="A190" s="609">
        <v>5421003</v>
      </c>
      <c r="B190" s="610" t="s">
        <v>216</v>
      </c>
      <c r="C190" s="597" t="s">
        <v>99</v>
      </c>
      <c r="D190" s="580"/>
      <c r="E190" s="572">
        <f t="shared" si="56"/>
        <v>0</v>
      </c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</row>
    <row r="191" spans="1:33" ht="18.75">
      <c r="A191" s="595">
        <v>5421004</v>
      </c>
      <c r="B191" s="608" t="s">
        <v>217</v>
      </c>
      <c r="C191" s="597" t="s">
        <v>99</v>
      </c>
      <c r="D191" s="580"/>
      <c r="E191" s="572">
        <f t="shared" si="56"/>
        <v>0</v>
      </c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</row>
    <row r="192" spans="1:33" ht="18.75">
      <c r="A192" s="609">
        <v>5431001</v>
      </c>
      <c r="B192" s="610" t="s">
        <v>218</v>
      </c>
      <c r="C192" s="597" t="s">
        <v>99</v>
      </c>
      <c r="D192" s="580"/>
      <c r="E192" s="572">
        <f t="shared" si="56"/>
        <v>0</v>
      </c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</row>
    <row r="193" spans="1:33" ht="18.75">
      <c r="A193" s="611">
        <v>5511001</v>
      </c>
      <c r="B193" s="612" t="s">
        <v>219</v>
      </c>
      <c r="C193" s="597" t="s">
        <v>99</v>
      </c>
      <c r="D193" s="580"/>
      <c r="E193" s="572">
        <f t="shared" si="56"/>
        <v>0</v>
      </c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</row>
    <row r="194" spans="1:33" ht="18.75">
      <c r="A194" s="611">
        <v>5511002</v>
      </c>
      <c r="B194" s="612" t="s">
        <v>220</v>
      </c>
      <c r="C194" s="597" t="s">
        <v>99</v>
      </c>
      <c r="D194" s="580"/>
      <c r="E194" s="572">
        <f t="shared" si="56"/>
        <v>0</v>
      </c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</row>
    <row r="195" spans="1:33" ht="18.75">
      <c r="A195" s="611">
        <v>5511003</v>
      </c>
      <c r="B195" s="612" t="s">
        <v>221</v>
      </c>
      <c r="C195" s="597" t="s">
        <v>99</v>
      </c>
      <c r="D195" s="580"/>
      <c r="E195" s="572">
        <f t="shared" si="56"/>
        <v>0</v>
      </c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</row>
    <row r="196" spans="1:33" ht="18.75">
      <c r="A196" s="611">
        <v>5511004</v>
      </c>
      <c r="B196" s="612" t="s">
        <v>222</v>
      </c>
      <c r="C196" s="571" t="s">
        <v>99</v>
      </c>
      <c r="D196" s="580"/>
      <c r="E196" s="572">
        <f t="shared" si="56"/>
        <v>0</v>
      </c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</row>
    <row r="197" spans="1:33" ht="18.75">
      <c r="A197" s="611">
        <v>5511005</v>
      </c>
      <c r="B197" s="612" t="s">
        <v>223</v>
      </c>
      <c r="C197" s="571" t="s">
        <v>99</v>
      </c>
      <c r="D197" s="580"/>
      <c r="E197" s="572">
        <f t="shared" si="56"/>
        <v>0</v>
      </c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</row>
    <row r="198" spans="1:33" ht="18.75">
      <c r="A198" s="611">
        <v>5511006</v>
      </c>
      <c r="B198" s="612" t="s">
        <v>224</v>
      </c>
      <c r="C198" s="571" t="s">
        <v>99</v>
      </c>
      <c r="D198" s="580"/>
      <c r="E198" s="572">
        <f t="shared" si="56"/>
        <v>0</v>
      </c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</row>
    <row r="199" spans="1:33" ht="18.75">
      <c r="A199" s="611">
        <v>5521001</v>
      </c>
      <c r="B199" s="612" t="s">
        <v>225</v>
      </c>
      <c r="C199" s="571" t="s">
        <v>99</v>
      </c>
      <c r="D199" s="580"/>
      <c r="E199" s="572">
        <f t="shared" si="56"/>
        <v>0</v>
      </c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</row>
    <row r="200" spans="1:33" ht="18.75">
      <c r="A200" s="613">
        <v>6212001</v>
      </c>
      <c r="B200" s="614" t="s">
        <v>226</v>
      </c>
      <c r="C200" s="571" t="s">
        <v>99</v>
      </c>
      <c r="D200" s="580"/>
      <c r="E200" s="572">
        <f t="shared" si="56"/>
        <v>0</v>
      </c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</row>
    <row r="201" spans="1:33" ht="18.75">
      <c r="A201" s="613">
        <v>6221001</v>
      </c>
      <c r="B201" s="614" t="s">
        <v>227</v>
      </c>
      <c r="C201" s="571" t="s">
        <v>99</v>
      </c>
      <c r="D201" s="580"/>
      <c r="E201" s="572">
        <f t="shared" si="56"/>
        <v>0</v>
      </c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</row>
    <row r="202" spans="1:33" ht="18.75">
      <c r="A202" s="615">
        <v>6221002</v>
      </c>
      <c r="B202" s="616" t="s">
        <v>659</v>
      </c>
      <c r="C202" s="571" t="s">
        <v>99</v>
      </c>
      <c r="D202" s="580"/>
      <c r="E202" s="572">
        <f t="shared" si="56"/>
        <v>7132400</v>
      </c>
      <c r="F202" s="601">
        <v>4992400</v>
      </c>
      <c r="G202" s="594">
        <v>180000</v>
      </c>
      <c r="H202" s="594">
        <v>80000</v>
      </c>
      <c r="I202" s="594">
        <v>30000</v>
      </c>
      <c r="J202" s="594">
        <v>30000</v>
      </c>
      <c r="K202" s="594">
        <v>70000</v>
      </c>
      <c r="L202" s="594">
        <v>80000</v>
      </c>
      <c r="M202" s="594">
        <v>100000</v>
      </c>
      <c r="N202" s="594">
        <v>100000</v>
      </c>
      <c r="O202" s="594">
        <v>90000</v>
      </c>
      <c r="P202" s="594">
        <v>60000</v>
      </c>
      <c r="Q202" s="594">
        <v>120000</v>
      </c>
      <c r="R202" s="594">
        <v>60000</v>
      </c>
      <c r="S202" s="594">
        <v>70000</v>
      </c>
      <c r="T202" s="594">
        <v>80000</v>
      </c>
      <c r="U202" s="594">
        <v>70000</v>
      </c>
      <c r="V202" s="594">
        <v>70000</v>
      </c>
      <c r="W202" s="594">
        <v>80000</v>
      </c>
      <c r="X202" s="594">
        <v>80000</v>
      </c>
      <c r="Y202" s="594">
        <v>70000</v>
      </c>
      <c r="Z202" s="594">
        <v>60000</v>
      </c>
      <c r="AA202" s="594">
        <v>70000</v>
      </c>
      <c r="AB202" s="594">
        <v>70000</v>
      </c>
      <c r="AC202" s="594">
        <v>100000</v>
      </c>
      <c r="AD202" s="594">
        <v>80000</v>
      </c>
      <c r="AE202" s="594">
        <v>110000</v>
      </c>
      <c r="AF202" s="594">
        <v>80000</v>
      </c>
      <c r="AG202" s="594">
        <v>50000</v>
      </c>
    </row>
    <row r="203" spans="1:33" ht="18.75">
      <c r="A203" s="613">
        <v>6231001</v>
      </c>
      <c r="B203" s="614" t="s">
        <v>228</v>
      </c>
      <c r="C203" s="571" t="s">
        <v>99</v>
      </c>
      <c r="D203" s="580"/>
      <c r="E203" s="572">
        <f t="shared" si="56"/>
        <v>0</v>
      </c>
      <c r="F203" s="593"/>
      <c r="G203" s="594"/>
      <c r="H203" s="594"/>
      <c r="I203" s="594"/>
      <c r="J203" s="594"/>
      <c r="K203" s="594"/>
      <c r="L203" s="594"/>
      <c r="M203" s="594"/>
      <c r="N203" s="594"/>
      <c r="O203" s="594"/>
      <c r="P203" s="594"/>
      <c r="Q203" s="594"/>
      <c r="R203" s="594"/>
      <c r="S203" s="594"/>
      <c r="T203" s="594"/>
      <c r="U203" s="594"/>
      <c r="V203" s="594"/>
      <c r="W203" s="594"/>
      <c r="X203" s="594"/>
      <c r="Y203" s="594"/>
      <c r="Z203" s="594"/>
      <c r="AA203" s="594"/>
      <c r="AB203" s="594"/>
      <c r="AC203" s="594"/>
      <c r="AD203" s="594"/>
      <c r="AE203" s="594"/>
      <c r="AF203" s="594"/>
      <c r="AG203" s="594"/>
    </row>
    <row r="204" spans="1:33" ht="18.75">
      <c r="A204" s="613">
        <v>6231002</v>
      </c>
      <c r="B204" s="608" t="s">
        <v>229</v>
      </c>
      <c r="C204" s="571" t="s">
        <v>99</v>
      </c>
      <c r="D204" s="580"/>
      <c r="E204" s="572">
        <f t="shared" si="56"/>
        <v>3722000</v>
      </c>
      <c r="F204" s="593">
        <v>85000</v>
      </c>
      <c r="G204" s="594">
        <v>1540000</v>
      </c>
      <c r="H204" s="594">
        <v>21000</v>
      </c>
      <c r="I204" s="594">
        <v>4000</v>
      </c>
      <c r="J204" s="594">
        <v>150000</v>
      </c>
      <c r="K204" s="594">
        <v>140000</v>
      </c>
      <c r="L204" s="594">
        <v>71000</v>
      </c>
      <c r="M204" s="594">
        <v>50000</v>
      </c>
      <c r="N204" s="594">
        <v>17000</v>
      </c>
      <c r="O204" s="594">
        <v>100000</v>
      </c>
      <c r="P204" s="594">
        <v>15000</v>
      </c>
      <c r="Q204" s="594">
        <v>335000</v>
      </c>
      <c r="R204" s="594">
        <v>41000</v>
      </c>
      <c r="S204" s="594">
        <v>50000</v>
      </c>
      <c r="T204" s="594">
        <v>100000</v>
      </c>
      <c r="U204" s="594">
        <v>45000</v>
      </c>
      <c r="V204" s="594">
        <v>6000</v>
      </c>
      <c r="W204" s="594">
        <v>50000</v>
      </c>
      <c r="X204" s="594">
        <v>41000</v>
      </c>
      <c r="Y204" s="594">
        <v>114000</v>
      </c>
      <c r="Z204" s="594">
        <v>450000</v>
      </c>
      <c r="AA204" s="594">
        <v>80000</v>
      </c>
      <c r="AB204" s="594">
        <v>15000</v>
      </c>
      <c r="AC204" s="594">
        <v>50000</v>
      </c>
      <c r="AD204" s="594">
        <v>45000</v>
      </c>
      <c r="AE204" s="594">
        <v>62000</v>
      </c>
      <c r="AF204" s="594">
        <v>10000</v>
      </c>
      <c r="AG204" s="594">
        <v>35000</v>
      </c>
    </row>
    <row r="205" spans="1:33" ht="18.75">
      <c r="A205" s="617">
        <v>6231003</v>
      </c>
      <c r="B205" s="618" t="s">
        <v>230</v>
      </c>
      <c r="C205" s="571" t="s">
        <v>99</v>
      </c>
      <c r="D205" s="580"/>
      <c r="E205" s="572">
        <f t="shared" si="56"/>
        <v>0</v>
      </c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</row>
    <row r="206" spans="1:33" ht="18.75">
      <c r="A206" s="613">
        <v>6261002</v>
      </c>
      <c r="B206" s="614" t="s">
        <v>231</v>
      </c>
      <c r="C206" s="571" t="s">
        <v>99</v>
      </c>
      <c r="D206" s="580"/>
      <c r="E206" s="572">
        <f t="shared" si="56"/>
        <v>379240</v>
      </c>
      <c r="F206" s="593">
        <v>150000</v>
      </c>
      <c r="G206" s="594">
        <v>30000</v>
      </c>
      <c r="H206" s="594">
        <v>3000</v>
      </c>
      <c r="I206" s="594">
        <v>3500</v>
      </c>
      <c r="J206" s="594">
        <v>10000</v>
      </c>
      <c r="K206" s="594">
        <v>10000</v>
      </c>
      <c r="L206" s="594">
        <v>20000</v>
      </c>
      <c r="M206" s="594">
        <v>3000</v>
      </c>
      <c r="N206" s="594">
        <v>4000</v>
      </c>
      <c r="O206" s="594">
        <v>10000</v>
      </c>
      <c r="P206" s="594">
        <v>2250</v>
      </c>
      <c r="Q206" s="594">
        <v>35000</v>
      </c>
      <c r="R206" s="594">
        <v>4000</v>
      </c>
      <c r="S206" s="594">
        <v>5000</v>
      </c>
      <c r="T206" s="594">
        <v>15000</v>
      </c>
      <c r="U206" s="594">
        <v>3500</v>
      </c>
      <c r="V206" s="594">
        <v>5000</v>
      </c>
      <c r="W206" s="594">
        <v>15000</v>
      </c>
      <c r="X206" s="594">
        <v>5400</v>
      </c>
      <c r="Y206" s="594">
        <v>6000</v>
      </c>
      <c r="Z206" s="594">
        <v>5000</v>
      </c>
      <c r="AA206" s="594">
        <v>10000</v>
      </c>
      <c r="AB206" s="594">
        <v>5000</v>
      </c>
      <c r="AC206" s="594">
        <v>5000</v>
      </c>
      <c r="AD206" s="594">
        <v>3590</v>
      </c>
      <c r="AE206" s="594">
        <v>3500</v>
      </c>
      <c r="AF206" s="594">
        <v>2500</v>
      </c>
      <c r="AG206" s="594">
        <v>5000</v>
      </c>
    </row>
    <row r="207" spans="1:33" ht="18.75">
      <c r="A207" s="613">
        <v>6261004</v>
      </c>
      <c r="B207" s="614" t="s">
        <v>232</v>
      </c>
      <c r="C207" s="571" t="s">
        <v>99</v>
      </c>
      <c r="D207" s="580"/>
      <c r="E207" s="572">
        <f t="shared" si="56"/>
        <v>0</v>
      </c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</row>
    <row r="208" spans="1:33" ht="18.75">
      <c r="A208" s="613">
        <v>6261005</v>
      </c>
      <c r="B208" s="614" t="s">
        <v>233</v>
      </c>
      <c r="C208" s="571" t="s">
        <v>99</v>
      </c>
      <c r="D208" s="580"/>
      <c r="E208" s="572">
        <f t="shared" si="56"/>
        <v>248960</v>
      </c>
      <c r="F208" s="593">
        <v>35000</v>
      </c>
      <c r="G208" s="594">
        <v>21670</v>
      </c>
      <c r="H208" s="594">
        <v>3000</v>
      </c>
      <c r="I208" s="594">
        <v>5000</v>
      </c>
      <c r="J208" s="594">
        <v>5000</v>
      </c>
      <c r="K208" s="594">
        <v>5000</v>
      </c>
      <c r="L208" s="594">
        <v>5000</v>
      </c>
      <c r="M208" s="594">
        <v>3000</v>
      </c>
      <c r="N208" s="594">
        <v>5000</v>
      </c>
      <c r="O208" s="594">
        <v>10000</v>
      </c>
      <c r="P208" s="594">
        <v>2250</v>
      </c>
      <c r="Q208" s="594">
        <v>25000</v>
      </c>
      <c r="R208" s="594">
        <v>5500</v>
      </c>
      <c r="S208" s="594">
        <v>5000</v>
      </c>
      <c r="T208" s="594">
        <v>19000</v>
      </c>
      <c r="U208" s="594">
        <v>3640</v>
      </c>
      <c r="V208" s="594">
        <v>5000</v>
      </c>
      <c r="W208" s="594">
        <v>20000</v>
      </c>
      <c r="X208" s="594">
        <v>5400</v>
      </c>
      <c r="Y208" s="594">
        <v>10000</v>
      </c>
      <c r="Z208" s="594">
        <v>5000</v>
      </c>
      <c r="AA208" s="594">
        <v>10000</v>
      </c>
      <c r="AB208" s="594">
        <v>5000</v>
      </c>
      <c r="AC208" s="594">
        <v>5000</v>
      </c>
      <c r="AD208" s="594">
        <v>5000</v>
      </c>
      <c r="AE208" s="594">
        <v>11000</v>
      </c>
      <c r="AF208" s="594">
        <v>5000</v>
      </c>
      <c r="AG208" s="594">
        <v>4500</v>
      </c>
    </row>
    <row r="209" spans="1:33" ht="18.75">
      <c r="A209" s="619">
        <v>6271001</v>
      </c>
      <c r="B209" s="620" t="s">
        <v>234</v>
      </c>
      <c r="C209" s="571" t="s">
        <v>99</v>
      </c>
      <c r="D209" s="580"/>
      <c r="E209" s="572">
        <f t="shared" si="56"/>
        <v>0</v>
      </c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</row>
    <row r="210" spans="1:33" ht="18.75">
      <c r="A210" s="583">
        <v>6271002</v>
      </c>
      <c r="B210" s="598" t="s">
        <v>235</v>
      </c>
      <c r="C210" s="571" t="s">
        <v>99</v>
      </c>
      <c r="D210" s="580"/>
      <c r="E210" s="572">
        <f t="shared" si="56"/>
        <v>0</v>
      </c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</row>
    <row r="211" spans="1:33" ht="18.75">
      <c r="A211" s="581">
        <v>6271003</v>
      </c>
      <c r="B211" s="582" t="s">
        <v>236</v>
      </c>
      <c r="C211" s="571" t="s">
        <v>99</v>
      </c>
      <c r="D211" s="580"/>
      <c r="E211" s="572">
        <f t="shared" si="56"/>
        <v>0</v>
      </c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</row>
    <row r="212" spans="1:33" ht="18.75">
      <c r="A212" s="581">
        <v>6271004</v>
      </c>
      <c r="B212" s="582" t="s">
        <v>237</v>
      </c>
      <c r="C212" s="571" t="s">
        <v>99</v>
      </c>
      <c r="D212" s="580"/>
      <c r="E212" s="572">
        <f t="shared" si="56"/>
        <v>0</v>
      </c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</row>
    <row r="213" spans="1:33" ht="18.75">
      <c r="A213" s="613">
        <v>6271005</v>
      </c>
      <c r="B213" s="614" t="s">
        <v>238</v>
      </c>
      <c r="C213" s="571" t="s">
        <v>99</v>
      </c>
      <c r="D213" s="580"/>
      <c r="E213" s="572">
        <f t="shared" si="56"/>
        <v>0</v>
      </c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</row>
    <row r="214" spans="1:33" ht="18.75">
      <c r="A214" s="613">
        <v>6271006</v>
      </c>
      <c r="B214" s="614" t="s">
        <v>239</v>
      </c>
      <c r="C214" s="571" t="s">
        <v>99</v>
      </c>
      <c r="D214" s="580"/>
      <c r="E214" s="572">
        <f t="shared" si="56"/>
        <v>0</v>
      </c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</row>
    <row r="215" spans="1:33" ht="18.75">
      <c r="A215" s="613">
        <v>6272001</v>
      </c>
      <c r="B215" s="614" t="s">
        <v>240</v>
      </c>
      <c r="C215" s="571" t="s">
        <v>99</v>
      </c>
      <c r="D215" s="580"/>
      <c r="E215" s="572">
        <f t="shared" si="56"/>
        <v>0</v>
      </c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</row>
    <row r="216" spans="1:33" ht="18.75">
      <c r="A216" s="613">
        <v>6272002</v>
      </c>
      <c r="B216" s="614" t="s">
        <v>241</v>
      </c>
      <c r="C216" s="571" t="s">
        <v>99</v>
      </c>
      <c r="D216" s="580"/>
      <c r="E216" s="572">
        <f t="shared" si="56"/>
        <v>0</v>
      </c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</row>
    <row r="217" spans="1:33" ht="18.75">
      <c r="A217" s="613">
        <v>6272003</v>
      </c>
      <c r="B217" s="614" t="s">
        <v>242</v>
      </c>
      <c r="C217" s="571" t="s">
        <v>99</v>
      </c>
      <c r="D217" s="580"/>
      <c r="E217" s="572">
        <f t="shared" si="56"/>
        <v>0</v>
      </c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</row>
    <row r="218" spans="1:33" ht="18.75">
      <c r="A218" s="613">
        <v>6272004</v>
      </c>
      <c r="B218" s="614" t="s">
        <v>243</v>
      </c>
      <c r="C218" s="571" t="s">
        <v>99</v>
      </c>
      <c r="D218" s="580"/>
      <c r="E218" s="572">
        <f t="shared" si="56"/>
        <v>0</v>
      </c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</row>
    <row r="219" spans="1:33" ht="18.75">
      <c r="A219" s="613">
        <v>6273001</v>
      </c>
      <c r="B219" s="614" t="s">
        <v>244</v>
      </c>
      <c r="C219" s="571" t="s">
        <v>99</v>
      </c>
      <c r="D219" s="580"/>
      <c r="E219" s="572">
        <f t="shared" si="56"/>
        <v>230000</v>
      </c>
      <c r="F219" s="593">
        <v>70000</v>
      </c>
      <c r="G219" s="594">
        <v>20000</v>
      </c>
      <c r="H219" s="594">
        <v>3000</v>
      </c>
      <c r="I219" s="594">
        <v>5000</v>
      </c>
      <c r="J219" s="594">
        <v>5000</v>
      </c>
      <c r="K219" s="594">
        <v>5000</v>
      </c>
      <c r="L219" s="594">
        <v>3000</v>
      </c>
      <c r="M219" s="594">
        <v>5000</v>
      </c>
      <c r="N219" s="594">
        <v>3000</v>
      </c>
      <c r="O219" s="594">
        <v>5000</v>
      </c>
      <c r="P219" s="594">
        <v>3000</v>
      </c>
      <c r="Q219" s="594">
        <v>20000</v>
      </c>
      <c r="R219" s="594">
        <v>3000</v>
      </c>
      <c r="S219" s="594">
        <v>3000</v>
      </c>
      <c r="T219" s="594">
        <v>5000</v>
      </c>
      <c r="U219" s="594">
        <v>3000</v>
      </c>
      <c r="V219" s="594">
        <v>3000</v>
      </c>
      <c r="W219" s="594">
        <v>5000</v>
      </c>
      <c r="X219" s="594">
        <v>3000</v>
      </c>
      <c r="Y219" s="594">
        <v>15000</v>
      </c>
      <c r="Z219" s="594">
        <v>3000</v>
      </c>
      <c r="AA219" s="594">
        <v>20000</v>
      </c>
      <c r="AB219" s="594">
        <v>3000</v>
      </c>
      <c r="AC219" s="594">
        <v>3000</v>
      </c>
      <c r="AD219" s="594">
        <v>3000</v>
      </c>
      <c r="AE219" s="594">
        <v>5000</v>
      </c>
      <c r="AF219" s="594">
        <v>3000</v>
      </c>
      <c r="AG219" s="594">
        <v>3000</v>
      </c>
    </row>
    <row r="220" spans="1:33" ht="18.75">
      <c r="A220" s="615">
        <v>6273002</v>
      </c>
      <c r="B220" s="616" t="s">
        <v>448</v>
      </c>
      <c r="C220" s="571" t="s">
        <v>99</v>
      </c>
      <c r="D220" s="580"/>
      <c r="E220" s="572">
        <f t="shared" si="56"/>
        <v>275000</v>
      </c>
      <c r="F220" s="621">
        <v>275000</v>
      </c>
      <c r="G220" s="594"/>
      <c r="H220" s="594"/>
      <c r="I220" s="594"/>
      <c r="J220" s="594"/>
      <c r="K220" s="594"/>
      <c r="L220" s="594"/>
      <c r="M220" s="594"/>
      <c r="N220" s="594"/>
      <c r="O220" s="594"/>
      <c r="P220" s="594"/>
      <c r="Q220" s="594"/>
      <c r="R220" s="594"/>
      <c r="S220" s="594"/>
      <c r="T220" s="594"/>
      <c r="U220" s="594"/>
      <c r="V220" s="594"/>
      <c r="W220" s="594"/>
      <c r="X220" s="594"/>
      <c r="Y220" s="594"/>
      <c r="Z220" s="594"/>
      <c r="AA220" s="594"/>
      <c r="AB220" s="594"/>
      <c r="AC220" s="594"/>
      <c r="AD220" s="594"/>
      <c r="AE220" s="594"/>
      <c r="AF220" s="594"/>
      <c r="AG220" s="594"/>
    </row>
    <row r="221" spans="1:33" ht="18.75">
      <c r="A221" s="613">
        <v>6273003</v>
      </c>
      <c r="B221" s="614" t="s">
        <v>660</v>
      </c>
      <c r="C221" s="571" t="s">
        <v>99</v>
      </c>
      <c r="D221" s="580"/>
      <c r="E221" s="572">
        <f t="shared" si="56"/>
        <v>254400</v>
      </c>
      <c r="F221" s="573">
        <v>187200</v>
      </c>
      <c r="G221" s="573">
        <v>67200</v>
      </c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</row>
    <row r="222" spans="1:33" ht="18.75">
      <c r="A222" s="581">
        <v>6275001</v>
      </c>
      <c r="B222" s="582" t="s">
        <v>245</v>
      </c>
      <c r="C222" s="571" t="s">
        <v>99</v>
      </c>
      <c r="D222" s="580"/>
      <c r="E222" s="572">
        <f t="shared" si="56"/>
        <v>0</v>
      </c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</row>
    <row r="223" spans="1:33" ht="18.75">
      <c r="A223" s="581">
        <v>6275002</v>
      </c>
      <c r="B223" s="582" t="s">
        <v>246</v>
      </c>
      <c r="C223" s="571" t="s">
        <v>99</v>
      </c>
      <c r="D223" s="580"/>
      <c r="E223" s="572">
        <f t="shared" si="56"/>
        <v>0</v>
      </c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</row>
    <row r="224" spans="1:33" ht="18.75">
      <c r="A224" s="581">
        <v>6275004</v>
      </c>
      <c r="B224" s="582" t="s">
        <v>247</v>
      </c>
      <c r="C224" s="571" t="s">
        <v>99</v>
      </c>
      <c r="D224" s="580"/>
      <c r="E224" s="572">
        <f t="shared" si="56"/>
        <v>0</v>
      </c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</row>
    <row r="225" spans="1:33" ht="18.75">
      <c r="A225" s="581">
        <v>6276003</v>
      </c>
      <c r="B225" s="582" t="s">
        <v>248</v>
      </c>
      <c r="C225" s="571" t="s">
        <v>99</v>
      </c>
      <c r="D225" s="580"/>
      <c r="E225" s="572">
        <f t="shared" si="56"/>
        <v>0</v>
      </c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</row>
    <row r="226" spans="1:33" ht="18.75">
      <c r="A226" s="581">
        <v>6278001</v>
      </c>
      <c r="B226" s="582" t="s">
        <v>249</v>
      </c>
      <c r="C226" s="571" t="s">
        <v>99</v>
      </c>
      <c r="D226" s="580"/>
      <c r="E226" s="572">
        <f t="shared" si="56"/>
        <v>0</v>
      </c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</row>
    <row r="227" spans="1:33" ht="18.75">
      <c r="A227" s="581">
        <v>6279013</v>
      </c>
      <c r="B227" s="599" t="s">
        <v>497</v>
      </c>
      <c r="C227" s="571" t="s">
        <v>99</v>
      </c>
      <c r="D227" s="580"/>
      <c r="E227" s="572">
        <f t="shared" si="56"/>
        <v>1575400</v>
      </c>
      <c r="F227" s="601">
        <v>130000</v>
      </c>
      <c r="G227" s="594">
        <v>487000</v>
      </c>
      <c r="H227" s="594">
        <v>24000</v>
      </c>
      <c r="I227" s="594">
        <v>55000</v>
      </c>
      <c r="J227" s="594">
        <v>55000</v>
      </c>
      <c r="K227" s="594">
        <v>40000</v>
      </c>
      <c r="L227" s="594">
        <v>21400</v>
      </c>
      <c r="M227" s="594">
        <v>33600</v>
      </c>
      <c r="N227" s="594">
        <v>20000</v>
      </c>
      <c r="O227" s="594">
        <v>37000</v>
      </c>
      <c r="P227" s="594">
        <v>11500</v>
      </c>
      <c r="Q227" s="594">
        <v>120000</v>
      </c>
      <c r="R227" s="594">
        <v>25000</v>
      </c>
      <c r="S227" s="594">
        <v>6500</v>
      </c>
      <c r="T227" s="594">
        <v>42700</v>
      </c>
      <c r="U227" s="594">
        <v>19500</v>
      </c>
      <c r="V227" s="594">
        <v>33600</v>
      </c>
      <c r="W227" s="594">
        <v>76400</v>
      </c>
      <c r="X227" s="594">
        <v>45500</v>
      </c>
      <c r="Y227" s="594">
        <v>37700</v>
      </c>
      <c r="Z227" s="594">
        <v>5900</v>
      </c>
      <c r="AA227" s="594">
        <v>42300</v>
      </c>
      <c r="AB227" s="594">
        <v>40200</v>
      </c>
      <c r="AC227" s="594">
        <v>51600</v>
      </c>
      <c r="AD227" s="594">
        <v>40400</v>
      </c>
      <c r="AE227" s="594">
        <v>40400</v>
      </c>
      <c r="AF227" s="594">
        <v>13200</v>
      </c>
      <c r="AG227" s="594">
        <v>20000</v>
      </c>
    </row>
    <row r="228" spans="1:33" ht="18.75">
      <c r="A228" s="581">
        <v>6279021</v>
      </c>
      <c r="B228" s="582" t="s">
        <v>250</v>
      </c>
      <c r="C228" s="571" t="s">
        <v>99</v>
      </c>
      <c r="D228" s="580"/>
      <c r="E228" s="572">
        <f t="shared" si="56"/>
        <v>0</v>
      </c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</row>
    <row r="229" spans="1:33" ht="18.75">
      <c r="A229" s="581">
        <v>6279022</v>
      </c>
      <c r="B229" s="582" t="s">
        <v>251</v>
      </c>
      <c r="C229" s="571" t="s">
        <v>99</v>
      </c>
      <c r="D229" s="580"/>
      <c r="E229" s="572">
        <f t="shared" si="56"/>
        <v>0</v>
      </c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</row>
    <row r="230" spans="1:33" ht="18.75">
      <c r="A230" s="611">
        <v>6279023</v>
      </c>
      <c r="B230" s="612" t="s">
        <v>252</v>
      </c>
      <c r="C230" s="571" t="s">
        <v>99</v>
      </c>
      <c r="D230" s="580"/>
      <c r="E230" s="572">
        <f>SUM(F230:AG230)</f>
        <v>0</v>
      </c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</row>
    <row r="231" spans="1:33" ht="18.75">
      <c r="A231" s="104" t="s">
        <v>253</v>
      </c>
      <c r="B231" s="125"/>
      <c r="C231" s="106" t="s">
        <v>99</v>
      </c>
      <c r="D231" s="126">
        <f t="shared" ref="D231" si="57">SUM(D232:D234)</f>
        <v>0</v>
      </c>
      <c r="E231" s="137">
        <f>SUM(E232:E234)</f>
        <v>190830500</v>
      </c>
      <c r="F231" s="137">
        <f t="shared" ref="F231:AF231" si="58">SUM(F232:F234)</f>
        <v>1358200</v>
      </c>
      <c r="G231" s="137">
        <f t="shared" si="58"/>
        <v>69318600</v>
      </c>
      <c r="H231" s="137">
        <f t="shared" si="58"/>
        <v>1530900</v>
      </c>
      <c r="I231" s="137">
        <f t="shared" si="58"/>
        <v>617300</v>
      </c>
      <c r="J231" s="137">
        <f t="shared" si="58"/>
        <v>9176600</v>
      </c>
      <c r="K231" s="137">
        <f t="shared" si="58"/>
        <v>3143400</v>
      </c>
      <c r="L231" s="137">
        <f t="shared" si="58"/>
        <v>2564600</v>
      </c>
      <c r="M231" s="137">
        <f t="shared" si="58"/>
        <v>1452700</v>
      </c>
      <c r="N231" s="137">
        <f t="shared" si="58"/>
        <v>2887500</v>
      </c>
      <c r="O231" s="137">
        <f t="shared" si="58"/>
        <v>9281700</v>
      </c>
      <c r="P231" s="137">
        <f t="shared" si="58"/>
        <v>479700</v>
      </c>
      <c r="Q231" s="137">
        <f t="shared" si="58"/>
        <v>19772700</v>
      </c>
      <c r="R231" s="137">
        <f t="shared" si="58"/>
        <v>3002200</v>
      </c>
      <c r="S231" s="137">
        <f t="shared" si="58"/>
        <v>2932100</v>
      </c>
      <c r="T231" s="137">
        <f t="shared" si="58"/>
        <v>5546200</v>
      </c>
      <c r="U231" s="137">
        <f t="shared" si="58"/>
        <v>2679500</v>
      </c>
      <c r="V231" s="137">
        <f t="shared" si="58"/>
        <v>1200000</v>
      </c>
      <c r="W231" s="137">
        <f t="shared" si="58"/>
        <v>6705400</v>
      </c>
      <c r="X231" s="137">
        <f t="shared" si="58"/>
        <v>2282800</v>
      </c>
      <c r="Y231" s="137">
        <f t="shared" si="58"/>
        <v>13436900</v>
      </c>
      <c r="Z231" s="137">
        <f t="shared" si="58"/>
        <v>2073200</v>
      </c>
      <c r="AA231" s="137">
        <f t="shared" si="58"/>
        <v>13458800</v>
      </c>
      <c r="AB231" s="137">
        <f t="shared" si="58"/>
        <v>2882600</v>
      </c>
      <c r="AC231" s="137">
        <f t="shared" si="58"/>
        <v>841900</v>
      </c>
      <c r="AD231" s="137">
        <f t="shared" si="58"/>
        <v>1774800</v>
      </c>
      <c r="AE231" s="137">
        <f t="shared" si="58"/>
        <v>7483700</v>
      </c>
      <c r="AF231" s="137">
        <f t="shared" si="58"/>
        <v>902500</v>
      </c>
      <c r="AG231" s="137">
        <f>SUM(AG232:AG234)</f>
        <v>2044000</v>
      </c>
    </row>
    <row r="232" spans="1:33" ht="18.75">
      <c r="A232" s="154">
        <v>5121002</v>
      </c>
      <c r="B232" s="155" t="s">
        <v>254</v>
      </c>
      <c r="C232" s="111" t="s">
        <v>99</v>
      </c>
      <c r="D232" s="19"/>
      <c r="E232" s="572">
        <f t="shared" ref="E232:E234" si="59">SUM(F232:AG232)</f>
        <v>91475700</v>
      </c>
      <c r="F232" s="573">
        <v>0</v>
      </c>
      <c r="G232" s="573">
        <v>32053500</v>
      </c>
      <c r="H232" s="573">
        <v>681500</v>
      </c>
      <c r="I232" s="573">
        <v>24700</v>
      </c>
      <c r="J232" s="573">
        <v>3789700</v>
      </c>
      <c r="K232" s="573">
        <v>1836900</v>
      </c>
      <c r="L232" s="573">
        <v>1384700</v>
      </c>
      <c r="M232" s="573">
        <v>469200</v>
      </c>
      <c r="N232" s="573">
        <v>1391000</v>
      </c>
      <c r="O232" s="573">
        <v>3709300</v>
      </c>
      <c r="P232" s="573">
        <v>248300</v>
      </c>
      <c r="Q232" s="573">
        <v>8373500</v>
      </c>
      <c r="R232" s="573">
        <v>1366500</v>
      </c>
      <c r="S232" s="573">
        <v>1351600</v>
      </c>
      <c r="T232" s="573">
        <v>2351100</v>
      </c>
      <c r="U232" s="573">
        <v>1248600</v>
      </c>
      <c r="V232" s="573">
        <v>683400</v>
      </c>
      <c r="W232" s="573">
        <v>3837400</v>
      </c>
      <c r="X232" s="573">
        <v>787100</v>
      </c>
      <c r="Y232" s="573">
        <v>9920100</v>
      </c>
      <c r="Z232" s="573">
        <v>1074500</v>
      </c>
      <c r="AA232" s="573">
        <v>7297400</v>
      </c>
      <c r="AB232" s="573">
        <v>1373800</v>
      </c>
      <c r="AC232" s="573">
        <v>354400</v>
      </c>
      <c r="AD232" s="573">
        <v>874700</v>
      </c>
      <c r="AE232" s="573">
        <v>2937400</v>
      </c>
      <c r="AF232" s="573">
        <v>769600</v>
      </c>
      <c r="AG232" s="573">
        <v>1285800</v>
      </c>
    </row>
    <row r="233" spans="1:33" ht="18.75">
      <c r="A233" s="581">
        <v>5241001</v>
      </c>
      <c r="B233" s="582" t="s">
        <v>255</v>
      </c>
      <c r="C233" s="571" t="s">
        <v>99</v>
      </c>
      <c r="D233" s="19"/>
      <c r="E233" s="572">
        <f t="shared" si="59"/>
        <v>95240200</v>
      </c>
      <c r="F233" s="573">
        <v>0</v>
      </c>
      <c r="G233" s="573">
        <v>36868200</v>
      </c>
      <c r="H233" s="573">
        <v>781200</v>
      </c>
      <c r="I233" s="573">
        <v>506000</v>
      </c>
      <c r="J233" s="573">
        <v>5230600</v>
      </c>
      <c r="K233" s="573">
        <v>1245500</v>
      </c>
      <c r="L233" s="573">
        <v>1117600</v>
      </c>
      <c r="M233" s="573">
        <v>921000</v>
      </c>
      <c r="N233" s="573">
        <v>1393100</v>
      </c>
      <c r="O233" s="573">
        <v>5378700</v>
      </c>
      <c r="P233" s="573">
        <v>198700</v>
      </c>
      <c r="Q233" s="573">
        <v>11276500</v>
      </c>
      <c r="R233" s="573">
        <v>1550300</v>
      </c>
      <c r="S233" s="573">
        <v>1495100</v>
      </c>
      <c r="T233" s="573">
        <v>3088400</v>
      </c>
      <c r="U233" s="573">
        <v>1359100</v>
      </c>
      <c r="V233" s="573">
        <v>455600</v>
      </c>
      <c r="W233" s="573">
        <v>2780300</v>
      </c>
      <c r="X233" s="573">
        <v>1457600</v>
      </c>
      <c r="Y233" s="573">
        <v>3359700</v>
      </c>
      <c r="Z233" s="573">
        <v>924700</v>
      </c>
      <c r="AA233" s="573">
        <v>5921700</v>
      </c>
      <c r="AB233" s="573">
        <v>1429600</v>
      </c>
      <c r="AC233" s="573">
        <v>446400</v>
      </c>
      <c r="AD233" s="573">
        <v>845500</v>
      </c>
      <c r="AE233" s="573">
        <v>4406700</v>
      </c>
      <c r="AF233" s="573">
        <v>101800</v>
      </c>
      <c r="AG233" s="573">
        <v>700600</v>
      </c>
    </row>
    <row r="234" spans="1:33" ht="18.75">
      <c r="A234" s="574">
        <v>6251001</v>
      </c>
      <c r="B234" s="575" t="s">
        <v>256</v>
      </c>
      <c r="C234" s="576" t="s">
        <v>99</v>
      </c>
      <c r="D234" s="19"/>
      <c r="E234" s="605">
        <f t="shared" si="59"/>
        <v>4114600</v>
      </c>
      <c r="F234" s="573">
        <v>1358200</v>
      </c>
      <c r="G234" s="573">
        <v>396900</v>
      </c>
      <c r="H234" s="573">
        <v>68200</v>
      </c>
      <c r="I234" s="573">
        <v>86600</v>
      </c>
      <c r="J234" s="573">
        <v>156300</v>
      </c>
      <c r="K234" s="573">
        <v>61000</v>
      </c>
      <c r="L234" s="573">
        <v>62300</v>
      </c>
      <c r="M234" s="573">
        <v>62500</v>
      </c>
      <c r="N234" s="573">
        <v>103400</v>
      </c>
      <c r="O234" s="573">
        <v>193700</v>
      </c>
      <c r="P234" s="573">
        <v>32700</v>
      </c>
      <c r="Q234" s="573">
        <v>122700</v>
      </c>
      <c r="R234" s="573">
        <v>85400</v>
      </c>
      <c r="S234" s="573">
        <v>85400</v>
      </c>
      <c r="T234" s="573">
        <v>106700</v>
      </c>
      <c r="U234" s="573">
        <v>71800</v>
      </c>
      <c r="V234" s="573">
        <v>61000</v>
      </c>
      <c r="W234" s="573">
        <v>87700</v>
      </c>
      <c r="X234" s="573">
        <v>38100</v>
      </c>
      <c r="Y234" s="573">
        <v>157100</v>
      </c>
      <c r="Z234" s="573">
        <v>74000</v>
      </c>
      <c r="AA234" s="573">
        <v>239700</v>
      </c>
      <c r="AB234" s="573">
        <v>79200</v>
      </c>
      <c r="AC234" s="573">
        <v>41100</v>
      </c>
      <c r="AD234" s="573">
        <v>54600</v>
      </c>
      <c r="AE234" s="573">
        <v>139600</v>
      </c>
      <c r="AF234" s="573">
        <v>31100</v>
      </c>
      <c r="AG234" s="573">
        <v>57600</v>
      </c>
    </row>
    <row r="235" spans="1:33" ht="18.75">
      <c r="A235" s="104" t="s">
        <v>257</v>
      </c>
      <c r="B235" s="125"/>
      <c r="C235" s="106" t="s">
        <v>99</v>
      </c>
      <c r="D235" s="126">
        <f>SUM(D236:D243)</f>
        <v>0</v>
      </c>
      <c r="E235" s="137">
        <f>SUM(E236:E243)</f>
        <v>4891000</v>
      </c>
      <c r="F235" s="137">
        <f t="shared" ref="F235:AG235" si="60">SUM(F236:F243)</f>
        <v>271600</v>
      </c>
      <c r="G235" s="137">
        <f t="shared" si="60"/>
        <v>1025550</v>
      </c>
      <c r="H235" s="137">
        <f t="shared" si="60"/>
        <v>66650</v>
      </c>
      <c r="I235" s="137">
        <f t="shared" si="60"/>
        <v>199250</v>
      </c>
      <c r="J235" s="137">
        <f t="shared" si="60"/>
        <v>109830</v>
      </c>
      <c r="K235" s="137">
        <f t="shared" si="60"/>
        <v>84500</v>
      </c>
      <c r="L235" s="137">
        <f t="shared" si="60"/>
        <v>150800</v>
      </c>
      <c r="M235" s="137">
        <f t="shared" si="60"/>
        <v>103200</v>
      </c>
      <c r="N235" s="137">
        <f t="shared" si="60"/>
        <v>86350</v>
      </c>
      <c r="O235" s="137">
        <f t="shared" si="60"/>
        <v>249900</v>
      </c>
      <c r="P235" s="137">
        <f t="shared" si="60"/>
        <v>46360</v>
      </c>
      <c r="Q235" s="137">
        <f t="shared" si="60"/>
        <v>352900</v>
      </c>
      <c r="R235" s="137">
        <f t="shared" si="60"/>
        <v>132150</v>
      </c>
      <c r="S235" s="137">
        <f t="shared" si="60"/>
        <v>100250</v>
      </c>
      <c r="T235" s="137">
        <f t="shared" si="60"/>
        <v>131880</v>
      </c>
      <c r="U235" s="137">
        <f t="shared" si="60"/>
        <v>89350</v>
      </c>
      <c r="V235" s="137">
        <f t="shared" si="60"/>
        <v>63120</v>
      </c>
      <c r="W235" s="137">
        <f t="shared" si="60"/>
        <v>137950</v>
      </c>
      <c r="X235" s="137">
        <f t="shared" si="60"/>
        <v>60950</v>
      </c>
      <c r="Y235" s="137">
        <f t="shared" si="60"/>
        <v>357750</v>
      </c>
      <c r="Z235" s="137">
        <f t="shared" si="60"/>
        <v>64550</v>
      </c>
      <c r="AA235" s="137">
        <f t="shared" si="60"/>
        <v>411100</v>
      </c>
      <c r="AB235" s="137">
        <f t="shared" si="60"/>
        <v>126260</v>
      </c>
      <c r="AC235" s="137">
        <f t="shared" si="60"/>
        <v>51760</v>
      </c>
      <c r="AD235" s="137">
        <f t="shared" si="60"/>
        <v>56460</v>
      </c>
      <c r="AE235" s="137">
        <f t="shared" si="60"/>
        <v>249750</v>
      </c>
      <c r="AF235" s="137">
        <f t="shared" si="60"/>
        <v>55950</v>
      </c>
      <c r="AG235" s="137">
        <f t="shared" si="60"/>
        <v>54880</v>
      </c>
    </row>
    <row r="236" spans="1:33" ht="18.75">
      <c r="A236" s="154">
        <v>5121003</v>
      </c>
      <c r="B236" s="155" t="s">
        <v>258</v>
      </c>
      <c r="C236" s="156" t="s">
        <v>99</v>
      </c>
      <c r="D236" s="19"/>
      <c r="E236" s="572">
        <f t="shared" ref="E236:E243" si="61">SUM(F236:AG236)</f>
        <v>0</v>
      </c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</row>
    <row r="237" spans="1:33" ht="18.75">
      <c r="A237" s="109">
        <v>5241002</v>
      </c>
      <c r="B237" s="582" t="s">
        <v>259</v>
      </c>
      <c r="C237" s="571" t="s">
        <v>99</v>
      </c>
      <c r="D237" s="19"/>
      <c r="E237" s="572">
        <f t="shared" si="61"/>
        <v>0</v>
      </c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</row>
    <row r="238" spans="1:33" ht="18.75">
      <c r="A238" s="581">
        <v>6251002</v>
      </c>
      <c r="B238" s="582" t="s">
        <v>260</v>
      </c>
      <c r="C238" s="571" t="s">
        <v>99</v>
      </c>
      <c r="D238" s="19"/>
      <c r="E238" s="572">
        <f t="shared" si="61"/>
        <v>0</v>
      </c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</row>
    <row r="239" spans="1:33" ht="18.75">
      <c r="A239" s="581">
        <v>6251003</v>
      </c>
      <c r="B239" s="582" t="s">
        <v>261</v>
      </c>
      <c r="C239" s="571" t="s">
        <v>99</v>
      </c>
      <c r="D239" s="19"/>
      <c r="E239" s="572">
        <f t="shared" si="61"/>
        <v>0</v>
      </c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</row>
    <row r="240" spans="1:33" ht="18.75">
      <c r="A240" s="581">
        <v>6252001</v>
      </c>
      <c r="B240" s="582" t="s">
        <v>262</v>
      </c>
      <c r="C240" s="571" t="s">
        <v>99</v>
      </c>
      <c r="D240" s="19"/>
      <c r="E240" s="572">
        <f t="shared" si="61"/>
        <v>0</v>
      </c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</row>
    <row r="241" spans="1:33" ht="18.75">
      <c r="A241" s="581">
        <v>6252002</v>
      </c>
      <c r="B241" s="582" t="s">
        <v>263</v>
      </c>
      <c r="C241" s="571" t="s">
        <v>99</v>
      </c>
      <c r="D241" s="19"/>
      <c r="E241" s="572">
        <f t="shared" si="61"/>
        <v>967000</v>
      </c>
      <c r="F241" s="573">
        <v>67000</v>
      </c>
      <c r="G241" s="573">
        <v>100000</v>
      </c>
      <c r="H241" s="573">
        <v>25000</v>
      </c>
      <c r="I241" s="573">
        <v>25000</v>
      </c>
      <c r="J241" s="573">
        <v>35000</v>
      </c>
      <c r="K241" s="573">
        <v>25000</v>
      </c>
      <c r="L241" s="573">
        <v>30000</v>
      </c>
      <c r="M241" s="573">
        <v>35000</v>
      </c>
      <c r="N241" s="573">
        <v>30000</v>
      </c>
      <c r="O241" s="573">
        <v>60000</v>
      </c>
      <c r="P241" s="573">
        <v>20000</v>
      </c>
      <c r="Q241" s="573">
        <v>30000</v>
      </c>
      <c r="R241" s="573">
        <v>30000</v>
      </c>
      <c r="S241" s="573">
        <v>25000</v>
      </c>
      <c r="T241" s="573">
        <v>30000</v>
      </c>
      <c r="U241" s="573">
        <v>30000</v>
      </c>
      <c r="V241" s="573">
        <v>25000</v>
      </c>
      <c r="W241" s="573">
        <v>30000</v>
      </c>
      <c r="X241" s="573">
        <v>30000</v>
      </c>
      <c r="Y241" s="573">
        <v>30000</v>
      </c>
      <c r="Z241" s="573">
        <v>25000</v>
      </c>
      <c r="AA241" s="573">
        <v>50000</v>
      </c>
      <c r="AB241" s="573">
        <v>25000</v>
      </c>
      <c r="AC241" s="573">
        <v>25000</v>
      </c>
      <c r="AD241" s="573">
        <v>20000</v>
      </c>
      <c r="AE241" s="573">
        <v>60000</v>
      </c>
      <c r="AF241" s="573">
        <v>25000</v>
      </c>
      <c r="AG241" s="573">
        <v>25000</v>
      </c>
    </row>
    <row r="242" spans="1:33" ht="18.75">
      <c r="A242" s="581">
        <v>6253001</v>
      </c>
      <c r="B242" s="582" t="s">
        <v>264</v>
      </c>
      <c r="C242" s="571" t="s">
        <v>99</v>
      </c>
      <c r="D242" s="19"/>
      <c r="E242" s="572">
        <f t="shared" si="61"/>
        <v>2265000</v>
      </c>
      <c r="F242" s="573">
        <v>160000</v>
      </c>
      <c r="G242" s="573">
        <v>400000</v>
      </c>
      <c r="H242" s="573">
        <v>25000</v>
      </c>
      <c r="I242" s="573">
        <v>150000</v>
      </c>
      <c r="J242" s="573">
        <v>45000</v>
      </c>
      <c r="K242" s="573">
        <v>25000</v>
      </c>
      <c r="L242" s="573">
        <v>90000</v>
      </c>
      <c r="M242" s="573">
        <v>30000</v>
      </c>
      <c r="N242" s="573">
        <v>25000</v>
      </c>
      <c r="O242" s="573">
        <v>150000</v>
      </c>
      <c r="P242" s="573">
        <v>20000</v>
      </c>
      <c r="Q242" s="573">
        <v>220000</v>
      </c>
      <c r="R242" s="573">
        <v>90000</v>
      </c>
      <c r="S242" s="573">
        <v>45000</v>
      </c>
      <c r="T242" s="573">
        <v>75000</v>
      </c>
      <c r="U242" s="573">
        <v>40000</v>
      </c>
      <c r="V242" s="573">
        <v>25000</v>
      </c>
      <c r="W242" s="573">
        <v>70000</v>
      </c>
      <c r="X242" s="573">
        <v>20000</v>
      </c>
      <c r="Y242" s="573">
        <v>270000</v>
      </c>
      <c r="Z242" s="573">
        <v>20000</v>
      </c>
      <c r="AA242" s="573">
        <v>110000</v>
      </c>
      <c r="AB242" s="573">
        <v>40000</v>
      </c>
      <c r="AC242" s="573">
        <v>15000</v>
      </c>
      <c r="AD242" s="573">
        <v>25000</v>
      </c>
      <c r="AE242" s="573">
        <v>45000</v>
      </c>
      <c r="AF242" s="573">
        <v>25000</v>
      </c>
      <c r="AG242" s="573">
        <v>10000</v>
      </c>
    </row>
    <row r="243" spans="1:33" ht="18.75">
      <c r="A243" s="574">
        <v>6253002</v>
      </c>
      <c r="B243" s="575" t="s">
        <v>265</v>
      </c>
      <c r="C243" s="576" t="s">
        <v>99</v>
      </c>
      <c r="D243" s="19"/>
      <c r="E243" s="572">
        <f t="shared" si="61"/>
        <v>1659000</v>
      </c>
      <c r="F243" s="573">
        <v>44600</v>
      </c>
      <c r="G243" s="573">
        <v>525550</v>
      </c>
      <c r="H243" s="573">
        <v>16650</v>
      </c>
      <c r="I243" s="573">
        <v>24250</v>
      </c>
      <c r="J243" s="573">
        <v>29830</v>
      </c>
      <c r="K243" s="573">
        <v>34500</v>
      </c>
      <c r="L243" s="573">
        <v>30800</v>
      </c>
      <c r="M243" s="573">
        <v>38200</v>
      </c>
      <c r="N243" s="573">
        <v>31350</v>
      </c>
      <c r="O243" s="573">
        <v>39900</v>
      </c>
      <c r="P243" s="573">
        <v>6360</v>
      </c>
      <c r="Q243" s="573">
        <v>102900</v>
      </c>
      <c r="R243" s="573">
        <v>12150</v>
      </c>
      <c r="S243" s="573">
        <v>30250</v>
      </c>
      <c r="T243" s="573">
        <v>26880</v>
      </c>
      <c r="U243" s="573">
        <v>19350</v>
      </c>
      <c r="V243" s="573">
        <v>13120</v>
      </c>
      <c r="W243" s="573">
        <v>37950</v>
      </c>
      <c r="X243" s="573">
        <v>10950</v>
      </c>
      <c r="Y243" s="573">
        <v>57750</v>
      </c>
      <c r="Z243" s="573">
        <v>19550</v>
      </c>
      <c r="AA243" s="573">
        <v>251100</v>
      </c>
      <c r="AB243" s="573">
        <v>61260</v>
      </c>
      <c r="AC243" s="573">
        <v>11760</v>
      </c>
      <c r="AD243" s="573">
        <v>11460</v>
      </c>
      <c r="AE243" s="573">
        <v>144750</v>
      </c>
      <c r="AF243" s="573">
        <v>5950</v>
      </c>
      <c r="AG243" s="573">
        <v>19880</v>
      </c>
    </row>
    <row r="244" spans="1:33" ht="18.75">
      <c r="A244" s="104" t="s">
        <v>266</v>
      </c>
      <c r="B244" s="125"/>
      <c r="C244" s="106" t="s">
        <v>99</v>
      </c>
      <c r="D244" s="126">
        <f>SUM(D245:D246)</f>
        <v>0</v>
      </c>
      <c r="E244" s="137">
        <f>SUM(E245:E246)</f>
        <v>778000</v>
      </c>
      <c r="F244" s="137">
        <f t="shared" ref="F244:AF244" si="62">SUM(F245:F246)</f>
        <v>35000</v>
      </c>
      <c r="G244" s="137">
        <f t="shared" si="62"/>
        <v>303500</v>
      </c>
      <c r="H244" s="137">
        <f t="shared" si="62"/>
        <v>6000</v>
      </c>
      <c r="I244" s="137">
        <f t="shared" si="62"/>
        <v>10000</v>
      </c>
      <c r="J244" s="137">
        <f t="shared" si="62"/>
        <v>10000</v>
      </c>
      <c r="K244" s="137">
        <f t="shared" si="62"/>
        <v>30000</v>
      </c>
      <c r="L244" s="137">
        <f t="shared" si="62"/>
        <v>15000</v>
      </c>
      <c r="M244" s="137">
        <f t="shared" si="62"/>
        <v>10000</v>
      </c>
      <c r="N244" s="137">
        <f t="shared" si="62"/>
        <v>10000</v>
      </c>
      <c r="O244" s="137">
        <f t="shared" si="62"/>
        <v>10000</v>
      </c>
      <c r="P244" s="137">
        <f t="shared" si="62"/>
        <v>5500</v>
      </c>
      <c r="Q244" s="137">
        <f t="shared" si="62"/>
        <v>10000</v>
      </c>
      <c r="R244" s="137">
        <f t="shared" si="62"/>
        <v>25000</v>
      </c>
      <c r="S244" s="137">
        <f t="shared" si="62"/>
        <v>10000</v>
      </c>
      <c r="T244" s="137">
        <f t="shared" si="62"/>
        <v>15000</v>
      </c>
      <c r="U244" s="137">
        <f t="shared" si="62"/>
        <v>20000</v>
      </c>
      <c r="V244" s="137">
        <f t="shared" si="62"/>
        <v>15000</v>
      </c>
      <c r="W244" s="137">
        <f t="shared" si="62"/>
        <v>50000</v>
      </c>
      <c r="X244" s="137">
        <f t="shared" si="62"/>
        <v>20000</v>
      </c>
      <c r="Y244" s="137">
        <f t="shared" si="62"/>
        <v>10000</v>
      </c>
      <c r="Z244" s="137">
        <f t="shared" si="62"/>
        <v>20000</v>
      </c>
      <c r="AA244" s="137">
        <f t="shared" si="62"/>
        <v>80000</v>
      </c>
      <c r="AB244" s="137">
        <f t="shared" si="62"/>
        <v>10000</v>
      </c>
      <c r="AC244" s="137">
        <f t="shared" si="62"/>
        <v>8000</v>
      </c>
      <c r="AD244" s="137">
        <f t="shared" si="62"/>
        <v>10000</v>
      </c>
      <c r="AE244" s="137">
        <f t="shared" si="62"/>
        <v>10000</v>
      </c>
      <c r="AF244" s="137">
        <f t="shared" si="62"/>
        <v>10000</v>
      </c>
      <c r="AG244" s="137">
        <f>SUM(AG245:AG246)</f>
        <v>10000</v>
      </c>
    </row>
    <row r="245" spans="1:33" ht="18.75">
      <c r="A245" s="154">
        <v>6274001</v>
      </c>
      <c r="B245" s="155" t="s">
        <v>267</v>
      </c>
      <c r="C245" s="111" t="s">
        <v>99</v>
      </c>
      <c r="D245" s="19"/>
      <c r="E245" s="572">
        <f t="shared" ref="E245:E246" si="63">SUM(F245:AG245)</f>
        <v>763000</v>
      </c>
      <c r="F245" s="573">
        <v>30000</v>
      </c>
      <c r="G245" s="573">
        <v>293500</v>
      </c>
      <c r="H245" s="573">
        <v>6000</v>
      </c>
      <c r="I245" s="573">
        <v>10000</v>
      </c>
      <c r="J245" s="573">
        <v>10000</v>
      </c>
      <c r="K245" s="573">
        <v>30000</v>
      </c>
      <c r="L245" s="573">
        <v>15000</v>
      </c>
      <c r="M245" s="573">
        <v>10000</v>
      </c>
      <c r="N245" s="573">
        <v>10000</v>
      </c>
      <c r="O245" s="573">
        <v>10000</v>
      </c>
      <c r="P245" s="573">
        <v>5500</v>
      </c>
      <c r="Q245" s="573">
        <v>10000</v>
      </c>
      <c r="R245" s="573">
        <v>25000</v>
      </c>
      <c r="S245" s="573">
        <v>10000</v>
      </c>
      <c r="T245" s="573">
        <v>15000</v>
      </c>
      <c r="U245" s="573">
        <v>20000</v>
      </c>
      <c r="V245" s="573">
        <v>15000</v>
      </c>
      <c r="W245" s="573">
        <v>50000</v>
      </c>
      <c r="X245" s="573">
        <v>20000</v>
      </c>
      <c r="Y245" s="573">
        <v>10000</v>
      </c>
      <c r="Z245" s="573">
        <v>20000</v>
      </c>
      <c r="AA245" s="573">
        <v>80000</v>
      </c>
      <c r="AB245" s="573">
        <v>10000</v>
      </c>
      <c r="AC245" s="573">
        <v>8000</v>
      </c>
      <c r="AD245" s="573">
        <v>10000</v>
      </c>
      <c r="AE245" s="573">
        <v>10000</v>
      </c>
      <c r="AF245" s="573">
        <v>10000</v>
      </c>
      <c r="AG245" s="573">
        <v>10000</v>
      </c>
    </row>
    <row r="246" spans="1:33" ht="18.75">
      <c r="A246" s="577">
        <v>6274002</v>
      </c>
      <c r="B246" s="578" t="s">
        <v>268</v>
      </c>
      <c r="C246" s="579" t="s">
        <v>99</v>
      </c>
      <c r="D246" s="19"/>
      <c r="E246" s="572">
        <f t="shared" si="63"/>
        <v>15000</v>
      </c>
      <c r="F246" s="573">
        <v>5000</v>
      </c>
      <c r="G246" s="572">
        <v>10000</v>
      </c>
      <c r="H246" s="572">
        <v>0</v>
      </c>
      <c r="I246" s="572">
        <v>0</v>
      </c>
      <c r="J246" s="572">
        <v>0</v>
      </c>
      <c r="K246" s="572">
        <v>0</v>
      </c>
      <c r="L246" s="572">
        <v>0</v>
      </c>
      <c r="M246" s="572">
        <v>0</v>
      </c>
      <c r="N246" s="572">
        <v>0</v>
      </c>
      <c r="O246" s="572">
        <v>0</v>
      </c>
      <c r="P246" s="572">
        <v>0</v>
      </c>
      <c r="Q246" s="572">
        <v>0</v>
      </c>
      <c r="R246" s="572">
        <v>0</v>
      </c>
      <c r="S246" s="572">
        <v>0</v>
      </c>
      <c r="T246" s="572">
        <v>0</v>
      </c>
      <c r="U246" s="572">
        <v>0</v>
      </c>
      <c r="V246" s="572">
        <v>0</v>
      </c>
      <c r="W246" s="572">
        <v>0</v>
      </c>
      <c r="X246" s="572">
        <v>0</v>
      </c>
      <c r="Y246" s="572">
        <v>0</v>
      </c>
      <c r="Z246" s="572">
        <v>0</v>
      </c>
      <c r="AA246" s="572">
        <v>0</v>
      </c>
      <c r="AB246" s="572">
        <v>0</v>
      </c>
      <c r="AC246" s="572">
        <v>0</v>
      </c>
      <c r="AD246" s="572">
        <v>0</v>
      </c>
      <c r="AE246" s="572">
        <v>0</v>
      </c>
      <c r="AF246" s="572">
        <v>0</v>
      </c>
      <c r="AG246" s="572">
        <v>0</v>
      </c>
    </row>
    <row r="247" spans="1:33" ht="18.75">
      <c r="A247" s="104" t="s">
        <v>269</v>
      </c>
      <c r="B247" s="125"/>
      <c r="C247" s="183" t="s">
        <v>99</v>
      </c>
      <c r="D247" s="126">
        <f>SUM(D248:D250)</f>
        <v>0</v>
      </c>
      <c r="E247" s="137">
        <f>SUM(E248:E250)</f>
        <v>0</v>
      </c>
      <c r="F247" s="137">
        <f t="shared" ref="F247:AF247" si="64">SUM(F248:F250)</f>
        <v>0</v>
      </c>
      <c r="G247" s="137">
        <f t="shared" si="64"/>
        <v>0</v>
      </c>
      <c r="H247" s="137">
        <f t="shared" si="64"/>
        <v>0</v>
      </c>
      <c r="I247" s="137">
        <f t="shared" si="64"/>
        <v>0</v>
      </c>
      <c r="J247" s="137">
        <f t="shared" si="64"/>
        <v>0</v>
      </c>
      <c r="K247" s="137">
        <f t="shared" si="64"/>
        <v>0</v>
      </c>
      <c r="L247" s="137">
        <f t="shared" si="64"/>
        <v>0</v>
      </c>
      <c r="M247" s="137">
        <f t="shared" si="64"/>
        <v>0</v>
      </c>
      <c r="N247" s="137">
        <f t="shared" si="64"/>
        <v>0</v>
      </c>
      <c r="O247" s="137">
        <f t="shared" si="64"/>
        <v>0</v>
      </c>
      <c r="P247" s="137">
        <f t="shared" si="64"/>
        <v>0</v>
      </c>
      <c r="Q247" s="137">
        <f t="shared" si="64"/>
        <v>0</v>
      </c>
      <c r="R247" s="137">
        <f t="shared" si="64"/>
        <v>0</v>
      </c>
      <c r="S247" s="137">
        <f t="shared" si="64"/>
        <v>0</v>
      </c>
      <c r="T247" s="137">
        <f t="shared" si="64"/>
        <v>0</v>
      </c>
      <c r="U247" s="137">
        <f t="shared" si="64"/>
        <v>0</v>
      </c>
      <c r="V247" s="137">
        <f t="shared" si="64"/>
        <v>0</v>
      </c>
      <c r="W247" s="137">
        <f t="shared" si="64"/>
        <v>0</v>
      </c>
      <c r="X247" s="137">
        <f t="shared" si="64"/>
        <v>0</v>
      </c>
      <c r="Y247" s="137">
        <f t="shared" si="64"/>
        <v>0</v>
      </c>
      <c r="Z247" s="137">
        <f t="shared" si="64"/>
        <v>0</v>
      </c>
      <c r="AA247" s="137">
        <f t="shared" si="64"/>
        <v>0</v>
      </c>
      <c r="AB247" s="137">
        <f t="shared" si="64"/>
        <v>0</v>
      </c>
      <c r="AC247" s="137">
        <f t="shared" si="64"/>
        <v>0</v>
      </c>
      <c r="AD247" s="137">
        <f t="shared" si="64"/>
        <v>0</v>
      </c>
      <c r="AE247" s="137">
        <f t="shared" si="64"/>
        <v>0</v>
      </c>
      <c r="AF247" s="137">
        <f t="shared" si="64"/>
        <v>0</v>
      </c>
      <c r="AG247" s="137">
        <f>SUM(AG248:AG250)</f>
        <v>0</v>
      </c>
    </row>
    <row r="248" spans="1:33" ht="18.75">
      <c r="A248" s="184">
        <v>6279003</v>
      </c>
      <c r="B248" s="185" t="s">
        <v>270</v>
      </c>
      <c r="C248" s="111" t="s">
        <v>99</v>
      </c>
      <c r="D248" s="19"/>
      <c r="E248" s="96">
        <f t="shared" ref="E248:E250" si="65">SUM(F248:AG248)</f>
        <v>0</v>
      </c>
      <c r="F248" s="573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</row>
    <row r="249" spans="1:33" ht="18.75">
      <c r="A249" s="622">
        <v>6279004</v>
      </c>
      <c r="B249" s="623" t="s">
        <v>271</v>
      </c>
      <c r="C249" s="591" t="s">
        <v>99</v>
      </c>
      <c r="D249" s="19"/>
      <c r="E249" s="624">
        <f t="shared" si="65"/>
        <v>0</v>
      </c>
      <c r="F249" s="118"/>
      <c r="G249" s="624"/>
      <c r="H249" s="624"/>
      <c r="I249" s="624"/>
      <c r="J249" s="624"/>
      <c r="K249" s="624"/>
      <c r="L249" s="624"/>
      <c r="M249" s="624"/>
      <c r="N249" s="624"/>
      <c r="O249" s="624"/>
      <c r="P249" s="624"/>
      <c r="Q249" s="624"/>
      <c r="R249" s="624"/>
      <c r="S249" s="624"/>
      <c r="T249" s="624"/>
      <c r="U249" s="624"/>
      <c r="V249" s="624"/>
      <c r="W249" s="624"/>
      <c r="X249" s="624"/>
      <c r="Y249" s="624"/>
      <c r="Z249" s="624"/>
      <c r="AA249" s="624"/>
      <c r="AB249" s="624"/>
      <c r="AC249" s="624"/>
      <c r="AD249" s="624"/>
      <c r="AE249" s="624"/>
      <c r="AF249" s="624"/>
      <c r="AG249" s="624"/>
    </row>
    <row r="250" spans="1:33" ht="18.75">
      <c r="A250" s="186">
        <v>6279005</v>
      </c>
      <c r="B250" s="185" t="s">
        <v>272</v>
      </c>
      <c r="C250" s="591" t="s">
        <v>99</v>
      </c>
      <c r="D250" s="19"/>
      <c r="E250" s="96">
        <f t="shared" si="65"/>
        <v>0</v>
      </c>
      <c r="F250" s="118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</row>
    <row r="251" spans="1:33" ht="21.75" thickBot="1">
      <c r="A251" s="187" t="s">
        <v>273</v>
      </c>
      <c r="B251" s="188"/>
      <c r="C251" s="189" t="s">
        <v>99</v>
      </c>
      <c r="D251" s="190">
        <f>D98+D104+D107+D110+D126+D129+D133+D135+D138+D150+D154+D161+D181+D231+D235+D244+D247</f>
        <v>0</v>
      </c>
      <c r="E251" s="191">
        <f>SUM(F251:AG251)</f>
        <v>863626870</v>
      </c>
      <c r="F251" s="191">
        <f>F98+F104+F107+F110+F126+F129+F133+F135+F138+F150+F154+F161+F181+F231+F235+F244+F247</f>
        <v>117914855</v>
      </c>
      <c r="G251" s="191">
        <f t="shared" ref="G251:AG251" si="66">G98+G104+G107+G110+G126+G129+G133+G135+G138+G150+G154+G161+G181+G231+G235+G244+G247</f>
        <v>213324001</v>
      </c>
      <c r="H251" s="191">
        <f t="shared" si="66"/>
        <v>9577033</v>
      </c>
      <c r="I251" s="191">
        <f t="shared" si="66"/>
        <v>21668261</v>
      </c>
      <c r="J251" s="191">
        <f t="shared" si="66"/>
        <v>36184055</v>
      </c>
      <c r="K251" s="191">
        <f t="shared" si="66"/>
        <v>14427550</v>
      </c>
      <c r="L251" s="191">
        <f t="shared" si="66"/>
        <v>12465790</v>
      </c>
      <c r="M251" s="191">
        <f t="shared" si="66"/>
        <v>15251873</v>
      </c>
      <c r="N251" s="191">
        <f t="shared" si="66"/>
        <v>13077164</v>
      </c>
      <c r="O251" s="191">
        <f t="shared" si="66"/>
        <v>30990518</v>
      </c>
      <c r="P251" s="191">
        <f t="shared" si="66"/>
        <v>5957814</v>
      </c>
      <c r="Q251" s="191">
        <f t="shared" si="66"/>
        <v>72981256</v>
      </c>
      <c r="R251" s="191">
        <f t="shared" si="66"/>
        <v>14793788</v>
      </c>
      <c r="S251" s="191">
        <f t="shared" si="66"/>
        <v>16021480</v>
      </c>
      <c r="T251" s="191">
        <f t="shared" si="66"/>
        <v>23645633</v>
      </c>
      <c r="U251" s="191">
        <f t="shared" si="66"/>
        <v>12742676</v>
      </c>
      <c r="V251" s="191">
        <f t="shared" si="66"/>
        <v>9059797</v>
      </c>
      <c r="W251" s="191">
        <f t="shared" si="66"/>
        <v>27008409</v>
      </c>
      <c r="X251" s="191">
        <f t="shared" si="66"/>
        <v>14012377</v>
      </c>
      <c r="Y251" s="191">
        <f t="shared" si="66"/>
        <v>42887662</v>
      </c>
      <c r="Z251" s="191">
        <f t="shared" si="66"/>
        <v>12963546</v>
      </c>
      <c r="AA251" s="191">
        <f t="shared" si="66"/>
        <v>47004160</v>
      </c>
      <c r="AB251" s="191">
        <f t="shared" si="66"/>
        <v>13675050</v>
      </c>
      <c r="AC251" s="191">
        <f t="shared" si="66"/>
        <v>6694674</v>
      </c>
      <c r="AD251" s="191">
        <f t="shared" si="66"/>
        <v>10121150</v>
      </c>
      <c r="AE251" s="191">
        <f t="shared" si="66"/>
        <v>28792228</v>
      </c>
      <c r="AF251" s="191">
        <f t="shared" si="66"/>
        <v>8760690</v>
      </c>
      <c r="AG251" s="191">
        <f t="shared" si="66"/>
        <v>11623380</v>
      </c>
    </row>
    <row r="252" spans="1:33" ht="21.75" thickBot="1">
      <c r="A252" s="625" t="s">
        <v>274</v>
      </c>
      <c r="B252" s="626"/>
      <c r="C252" s="627" t="s">
        <v>99</v>
      </c>
      <c r="D252" s="628">
        <f>D63-D251</f>
        <v>0</v>
      </c>
      <c r="E252" s="629">
        <f>SUM(F252:AG252)</f>
        <v>1236778510</v>
      </c>
      <c r="F252" s="629">
        <f>F63-F251</f>
        <v>-116857275</v>
      </c>
      <c r="G252" s="629">
        <f>G63-G251</f>
        <v>533489429</v>
      </c>
      <c r="H252" s="629">
        <f>H63-H251</f>
        <v>3074967</v>
      </c>
      <c r="I252" s="629">
        <f t="shared" ref="I252:AG252" si="67">I63-I251</f>
        <v>51429199</v>
      </c>
      <c r="J252" s="629">
        <f t="shared" si="67"/>
        <v>84171715</v>
      </c>
      <c r="K252" s="629">
        <f t="shared" si="67"/>
        <v>18599250</v>
      </c>
      <c r="L252" s="629">
        <f t="shared" si="67"/>
        <v>15832600</v>
      </c>
      <c r="M252" s="629">
        <f t="shared" si="67"/>
        <v>24547077</v>
      </c>
      <c r="N252" s="629">
        <f t="shared" si="67"/>
        <v>11778716</v>
      </c>
      <c r="O252" s="629">
        <f t="shared" si="67"/>
        <v>46127702</v>
      </c>
      <c r="P252" s="629">
        <f t="shared" si="67"/>
        <v>-1224434</v>
      </c>
      <c r="Q252" s="629">
        <f t="shared" si="67"/>
        <v>123418974</v>
      </c>
      <c r="R252" s="629">
        <f t="shared" si="67"/>
        <v>7699602</v>
      </c>
      <c r="S252" s="629">
        <f t="shared" si="67"/>
        <v>11688360</v>
      </c>
      <c r="T252" s="629">
        <f t="shared" si="67"/>
        <v>32430297</v>
      </c>
      <c r="U252" s="629">
        <f t="shared" si="67"/>
        <v>9767054</v>
      </c>
      <c r="V252" s="629">
        <f t="shared" si="67"/>
        <v>5521503</v>
      </c>
      <c r="W252" s="629">
        <f t="shared" si="67"/>
        <v>50789381</v>
      </c>
      <c r="X252" s="629">
        <f t="shared" si="67"/>
        <v>8999653</v>
      </c>
      <c r="Y252" s="629">
        <f t="shared" si="67"/>
        <v>68048818</v>
      </c>
      <c r="Z252" s="629">
        <f t="shared" si="67"/>
        <v>8884494</v>
      </c>
      <c r="AA252" s="629">
        <f t="shared" si="67"/>
        <v>137895420</v>
      </c>
      <c r="AB252" s="629">
        <f t="shared" si="67"/>
        <v>17609840</v>
      </c>
      <c r="AC252" s="629">
        <f t="shared" si="67"/>
        <v>4890256</v>
      </c>
      <c r="AD252" s="629">
        <f t="shared" si="67"/>
        <v>7040820</v>
      </c>
      <c r="AE252" s="629">
        <f t="shared" si="67"/>
        <v>57372272</v>
      </c>
      <c r="AF252" s="629">
        <f t="shared" si="67"/>
        <v>5758920</v>
      </c>
      <c r="AG252" s="629">
        <f t="shared" si="67"/>
        <v>7993900</v>
      </c>
    </row>
    <row r="253" spans="1:33" ht="18.75">
      <c r="A253" s="192" t="s">
        <v>275</v>
      </c>
      <c r="B253" s="193"/>
      <c r="C253" s="194" t="s">
        <v>99</v>
      </c>
      <c r="D253" s="195">
        <f>SUM(D254:D273)</f>
        <v>0</v>
      </c>
      <c r="E253" s="196">
        <f>SUM(E254:E273)</f>
        <v>2810000</v>
      </c>
      <c r="F253" s="196">
        <f t="shared" ref="F253:AG253" si="68">SUM(F254:F273)</f>
        <v>654000</v>
      </c>
      <c r="G253" s="196">
        <f t="shared" si="68"/>
        <v>300000</v>
      </c>
      <c r="H253" s="196">
        <f t="shared" si="68"/>
        <v>25000</v>
      </c>
      <c r="I253" s="196">
        <f t="shared" si="68"/>
        <v>200000</v>
      </c>
      <c r="J253" s="196">
        <f t="shared" si="68"/>
        <v>100000</v>
      </c>
      <c r="K253" s="196">
        <f t="shared" si="68"/>
        <v>65000</v>
      </c>
      <c r="L253" s="196">
        <f t="shared" si="68"/>
        <v>50000</v>
      </c>
      <c r="M253" s="196">
        <f t="shared" si="68"/>
        <v>100000</v>
      </c>
      <c r="N253" s="196">
        <f t="shared" si="68"/>
        <v>30000</v>
      </c>
      <c r="O253" s="196">
        <f t="shared" si="68"/>
        <v>200000</v>
      </c>
      <c r="P253" s="196">
        <f t="shared" si="68"/>
        <v>30000</v>
      </c>
      <c r="Q253" s="196">
        <f t="shared" si="68"/>
        <v>150000</v>
      </c>
      <c r="R253" s="196">
        <f t="shared" si="68"/>
        <v>80000</v>
      </c>
      <c r="S253" s="196">
        <f t="shared" si="68"/>
        <v>30000</v>
      </c>
      <c r="T253" s="196">
        <f t="shared" si="68"/>
        <v>60000</v>
      </c>
      <c r="U253" s="196">
        <f t="shared" si="68"/>
        <v>30000</v>
      </c>
      <c r="V253" s="196">
        <f t="shared" si="68"/>
        <v>30000</v>
      </c>
      <c r="W253" s="196">
        <f t="shared" si="68"/>
        <v>50000</v>
      </c>
      <c r="X253" s="196">
        <f t="shared" si="68"/>
        <v>70000</v>
      </c>
      <c r="Y253" s="196">
        <f t="shared" si="68"/>
        <v>50000</v>
      </c>
      <c r="Z253" s="196">
        <f t="shared" si="68"/>
        <v>100000</v>
      </c>
      <c r="AA253" s="196">
        <f t="shared" si="68"/>
        <v>71000</v>
      </c>
      <c r="AB253" s="196">
        <f t="shared" si="68"/>
        <v>100000</v>
      </c>
      <c r="AC253" s="196">
        <f t="shared" si="68"/>
        <v>50000</v>
      </c>
      <c r="AD253" s="196">
        <f t="shared" si="68"/>
        <v>40000</v>
      </c>
      <c r="AE253" s="196">
        <f t="shared" si="68"/>
        <v>70000</v>
      </c>
      <c r="AF253" s="196">
        <f t="shared" si="68"/>
        <v>35000</v>
      </c>
      <c r="AG253" s="196">
        <f t="shared" si="68"/>
        <v>40000</v>
      </c>
    </row>
    <row r="254" spans="1:33" ht="18.75">
      <c r="A254" s="630">
        <v>4251001</v>
      </c>
      <c r="B254" s="631" t="s">
        <v>276</v>
      </c>
      <c r="C254" s="116" t="s">
        <v>99</v>
      </c>
      <c r="D254" s="169"/>
      <c r="E254" s="562">
        <f t="shared" ref="E254:E272" si="69">SUM(F254:AG254)</f>
        <v>0</v>
      </c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</row>
    <row r="255" spans="1:33" ht="18.75">
      <c r="A255" s="199">
        <v>4292001</v>
      </c>
      <c r="B255" s="200" t="s">
        <v>277</v>
      </c>
      <c r="C255" s="591" t="s">
        <v>99</v>
      </c>
      <c r="D255" s="169"/>
      <c r="E255" s="562">
        <f t="shared" si="69"/>
        <v>0</v>
      </c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</row>
    <row r="256" spans="1:33" ht="18.75">
      <c r="A256" s="201">
        <v>6276001</v>
      </c>
      <c r="B256" s="202" t="s">
        <v>278</v>
      </c>
      <c r="C256" s="591" t="s">
        <v>99</v>
      </c>
      <c r="D256" s="169"/>
      <c r="E256" s="562">
        <f t="shared" si="69"/>
        <v>0</v>
      </c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</row>
    <row r="257" spans="1:33" ht="18.75">
      <c r="A257" s="632">
        <v>6276002</v>
      </c>
      <c r="B257" s="633" t="s">
        <v>279</v>
      </c>
      <c r="C257" s="591" t="s">
        <v>99</v>
      </c>
      <c r="D257" s="169"/>
      <c r="E257" s="562">
        <f t="shared" si="69"/>
        <v>0</v>
      </c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</row>
    <row r="258" spans="1:33" ht="18.75">
      <c r="A258" s="632">
        <v>6277001</v>
      </c>
      <c r="B258" s="633" t="s">
        <v>280</v>
      </c>
      <c r="C258" s="591" t="s">
        <v>99</v>
      </c>
      <c r="D258" s="169"/>
      <c r="E258" s="562">
        <f t="shared" si="69"/>
        <v>0</v>
      </c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</row>
    <row r="259" spans="1:33" ht="18.75">
      <c r="A259" s="632">
        <v>6277002</v>
      </c>
      <c r="B259" s="633" t="s">
        <v>281</v>
      </c>
      <c r="C259" s="591" t="s">
        <v>99</v>
      </c>
      <c r="D259" s="169"/>
      <c r="E259" s="562">
        <f t="shared" si="69"/>
        <v>0</v>
      </c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</row>
    <row r="260" spans="1:33" ht="18.75">
      <c r="A260" s="632">
        <v>6279001</v>
      </c>
      <c r="B260" s="633" t="s">
        <v>282</v>
      </c>
      <c r="C260" s="634" t="s">
        <v>99</v>
      </c>
      <c r="D260" s="169"/>
      <c r="E260" s="562">
        <f t="shared" si="69"/>
        <v>0</v>
      </c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</row>
    <row r="261" spans="1:33" ht="18.75">
      <c r="A261" s="635">
        <v>6279002</v>
      </c>
      <c r="B261" s="636" t="s">
        <v>283</v>
      </c>
      <c r="C261" s="591" t="s">
        <v>99</v>
      </c>
      <c r="D261" s="169"/>
      <c r="E261" s="562">
        <f t="shared" si="69"/>
        <v>0</v>
      </c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</row>
    <row r="262" spans="1:33" ht="18.75">
      <c r="A262" s="630">
        <v>6279006</v>
      </c>
      <c r="B262" s="631" t="s">
        <v>284</v>
      </c>
      <c r="C262" s="591" t="s">
        <v>99</v>
      </c>
      <c r="D262" s="169"/>
      <c r="E262" s="562">
        <f t="shared" si="69"/>
        <v>0</v>
      </c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</row>
    <row r="263" spans="1:33" ht="18.75">
      <c r="A263" s="635">
        <v>6279007</v>
      </c>
      <c r="B263" s="636" t="s">
        <v>285</v>
      </c>
      <c r="C263" s="591" t="s">
        <v>99</v>
      </c>
      <c r="D263" s="169"/>
      <c r="E263" s="562">
        <f t="shared" si="69"/>
        <v>0</v>
      </c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</row>
    <row r="264" spans="1:33" ht="18.75">
      <c r="A264" s="632">
        <v>6279008</v>
      </c>
      <c r="B264" s="633" t="s">
        <v>286</v>
      </c>
      <c r="C264" s="591" t="s">
        <v>99</v>
      </c>
      <c r="D264" s="169"/>
      <c r="E264" s="562">
        <f t="shared" si="69"/>
        <v>2810000</v>
      </c>
      <c r="F264" s="118">
        <v>654000</v>
      </c>
      <c r="G264" s="118">
        <v>300000</v>
      </c>
      <c r="H264" s="118">
        <v>25000</v>
      </c>
      <c r="I264" s="118">
        <v>200000</v>
      </c>
      <c r="J264" s="118">
        <v>100000</v>
      </c>
      <c r="K264" s="118">
        <v>65000</v>
      </c>
      <c r="L264" s="118">
        <v>50000</v>
      </c>
      <c r="M264" s="118">
        <v>100000</v>
      </c>
      <c r="N264" s="118">
        <v>30000</v>
      </c>
      <c r="O264" s="118">
        <v>200000</v>
      </c>
      <c r="P264" s="118">
        <v>30000</v>
      </c>
      <c r="Q264" s="118">
        <v>150000</v>
      </c>
      <c r="R264" s="118">
        <v>80000</v>
      </c>
      <c r="S264" s="118">
        <v>30000</v>
      </c>
      <c r="T264" s="118">
        <v>60000</v>
      </c>
      <c r="U264" s="118">
        <v>30000</v>
      </c>
      <c r="V264" s="118">
        <v>30000</v>
      </c>
      <c r="W264" s="118">
        <v>50000</v>
      </c>
      <c r="X264" s="118">
        <v>70000</v>
      </c>
      <c r="Y264" s="118">
        <v>50000</v>
      </c>
      <c r="Z264" s="118">
        <v>100000</v>
      </c>
      <c r="AA264" s="118">
        <v>71000</v>
      </c>
      <c r="AB264" s="118">
        <v>100000</v>
      </c>
      <c r="AC264" s="118">
        <v>50000</v>
      </c>
      <c r="AD264" s="118">
        <v>40000</v>
      </c>
      <c r="AE264" s="118">
        <v>70000</v>
      </c>
      <c r="AF264" s="118">
        <v>35000</v>
      </c>
      <c r="AG264" s="118">
        <v>40000</v>
      </c>
    </row>
    <row r="265" spans="1:33" ht="18.75">
      <c r="A265" s="632">
        <v>6279009</v>
      </c>
      <c r="B265" s="633" t="s">
        <v>287</v>
      </c>
      <c r="C265" s="591" t="s">
        <v>99</v>
      </c>
      <c r="D265" s="169"/>
      <c r="E265" s="562">
        <f t="shared" si="69"/>
        <v>0</v>
      </c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</row>
    <row r="266" spans="1:33" ht="18.75">
      <c r="A266" s="635">
        <v>6279011</v>
      </c>
      <c r="B266" s="636" t="s">
        <v>288</v>
      </c>
      <c r="C266" s="591" t="s">
        <v>99</v>
      </c>
      <c r="D266" s="169"/>
      <c r="E266" s="562">
        <f t="shared" si="69"/>
        <v>0</v>
      </c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</row>
    <row r="267" spans="1:33" ht="18.75">
      <c r="A267" s="635">
        <v>6279012</v>
      </c>
      <c r="B267" s="636" t="s">
        <v>289</v>
      </c>
      <c r="C267" s="591" t="s">
        <v>99</v>
      </c>
      <c r="D267" s="169"/>
      <c r="E267" s="562">
        <f t="shared" si="69"/>
        <v>0</v>
      </c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</row>
    <row r="268" spans="1:33" ht="18.75">
      <c r="A268" s="632">
        <v>6279015</v>
      </c>
      <c r="B268" s="636" t="s">
        <v>290</v>
      </c>
      <c r="C268" s="591" t="s">
        <v>99</v>
      </c>
      <c r="D268" s="169"/>
      <c r="E268" s="562">
        <f t="shared" si="69"/>
        <v>0</v>
      </c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</row>
    <row r="269" spans="1:33" ht="18.75">
      <c r="A269" s="635">
        <v>6279016</v>
      </c>
      <c r="B269" s="636" t="s">
        <v>291</v>
      </c>
      <c r="C269" s="591" t="s">
        <v>99</v>
      </c>
      <c r="D269" s="169"/>
      <c r="E269" s="562">
        <f t="shared" si="69"/>
        <v>0</v>
      </c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</row>
    <row r="270" spans="1:33" ht="18.75">
      <c r="A270" s="632">
        <v>6279017</v>
      </c>
      <c r="B270" s="636" t="s">
        <v>292</v>
      </c>
      <c r="C270" s="591" t="s">
        <v>99</v>
      </c>
      <c r="D270" s="169"/>
      <c r="E270" s="562">
        <f t="shared" si="69"/>
        <v>0</v>
      </c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</row>
    <row r="271" spans="1:33" ht="18.75">
      <c r="A271" s="635">
        <v>6279019</v>
      </c>
      <c r="B271" s="636" t="s">
        <v>293</v>
      </c>
      <c r="C271" s="591" t="s">
        <v>99</v>
      </c>
      <c r="D271" s="169"/>
      <c r="E271" s="562">
        <f t="shared" si="69"/>
        <v>0</v>
      </c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</row>
    <row r="272" spans="1:33" ht="18.75">
      <c r="A272" s="632">
        <v>6279020</v>
      </c>
      <c r="B272" s="636" t="s">
        <v>294</v>
      </c>
      <c r="C272" s="591" t="s">
        <v>99</v>
      </c>
      <c r="D272" s="169"/>
      <c r="E272" s="562">
        <f t="shared" si="69"/>
        <v>0</v>
      </c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</row>
    <row r="273" spans="1:33" ht="18.75">
      <c r="A273" s="637">
        <v>6279024</v>
      </c>
      <c r="B273" s="638" t="s">
        <v>295</v>
      </c>
      <c r="C273" s="591" t="s">
        <v>99</v>
      </c>
      <c r="D273" s="169"/>
      <c r="E273" s="562">
        <f>SUM(F273:AG273)</f>
        <v>0</v>
      </c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</row>
    <row r="274" spans="1:33" ht="18.75">
      <c r="A274" s="203" t="s">
        <v>296</v>
      </c>
      <c r="B274" s="204"/>
      <c r="C274" s="205" t="s">
        <v>99</v>
      </c>
      <c r="D274" s="126">
        <f>+E274-E95-E96</f>
        <v>-10513260</v>
      </c>
      <c r="E274" s="137">
        <f t="shared" ref="E274:AG274" si="70">SUM(E275:E293)</f>
        <v>5751780</v>
      </c>
      <c r="F274" s="137">
        <f t="shared" si="70"/>
        <v>515000</v>
      </c>
      <c r="G274" s="137">
        <f t="shared" si="70"/>
        <v>2545000</v>
      </c>
      <c r="H274" s="137">
        <f t="shared" si="70"/>
        <v>25005</v>
      </c>
      <c r="I274" s="137">
        <f t="shared" si="70"/>
        <v>457220</v>
      </c>
      <c r="J274" s="137">
        <f t="shared" si="70"/>
        <v>33800</v>
      </c>
      <c r="K274" s="137">
        <f t="shared" si="70"/>
        <v>95020</v>
      </c>
      <c r="L274" s="137">
        <f t="shared" si="70"/>
        <v>20120</v>
      </c>
      <c r="M274" s="137">
        <f t="shared" si="70"/>
        <v>32020</v>
      </c>
      <c r="N274" s="137">
        <f t="shared" si="70"/>
        <v>100010</v>
      </c>
      <c r="O274" s="137">
        <f t="shared" si="70"/>
        <v>647050</v>
      </c>
      <c r="P274" s="137">
        <f t="shared" si="70"/>
        <v>13005</v>
      </c>
      <c r="Q274" s="137">
        <f t="shared" si="70"/>
        <v>160500</v>
      </c>
      <c r="R274" s="137">
        <f t="shared" si="70"/>
        <v>28075</v>
      </c>
      <c r="S274" s="137">
        <f t="shared" si="70"/>
        <v>90035</v>
      </c>
      <c r="T274" s="137">
        <f t="shared" si="70"/>
        <v>41040</v>
      </c>
      <c r="U274" s="137">
        <f t="shared" si="70"/>
        <v>40015</v>
      </c>
      <c r="V274" s="137">
        <f t="shared" si="70"/>
        <v>31060</v>
      </c>
      <c r="W274" s="137">
        <f t="shared" si="70"/>
        <v>103155</v>
      </c>
      <c r="X274" s="137">
        <f t="shared" si="70"/>
        <v>53535</v>
      </c>
      <c r="Y274" s="137">
        <f t="shared" si="70"/>
        <v>160125</v>
      </c>
      <c r="Z274" s="137">
        <f t="shared" si="70"/>
        <v>23010</v>
      </c>
      <c r="AA274" s="137">
        <f t="shared" si="70"/>
        <v>231370</v>
      </c>
      <c r="AB274" s="137">
        <f t="shared" si="70"/>
        <v>30010</v>
      </c>
      <c r="AC274" s="137">
        <f t="shared" si="70"/>
        <v>20010</v>
      </c>
      <c r="AD274" s="137">
        <f t="shared" si="70"/>
        <v>40405</v>
      </c>
      <c r="AE274" s="137">
        <f t="shared" si="70"/>
        <v>165100</v>
      </c>
      <c r="AF274" s="137">
        <f t="shared" si="70"/>
        <v>13070</v>
      </c>
      <c r="AG274" s="137">
        <f t="shared" si="70"/>
        <v>38015</v>
      </c>
    </row>
    <row r="275" spans="1:33" ht="18.75">
      <c r="A275" s="206">
        <v>4211001</v>
      </c>
      <c r="B275" s="207" t="s">
        <v>297</v>
      </c>
      <c r="C275" s="67" t="s">
        <v>99</v>
      </c>
      <c r="D275" s="19"/>
      <c r="E275" s="572">
        <f t="shared" ref="E275:E293" si="71">SUM(F275:AG275)</f>
        <v>62280</v>
      </c>
      <c r="F275" s="118">
        <v>45000</v>
      </c>
      <c r="G275" s="208">
        <v>15000</v>
      </c>
      <c r="H275" s="208">
        <v>5</v>
      </c>
      <c r="I275" s="208">
        <v>220</v>
      </c>
      <c r="J275" s="208">
        <v>300</v>
      </c>
      <c r="K275" s="208">
        <v>20</v>
      </c>
      <c r="L275" s="208">
        <v>20</v>
      </c>
      <c r="M275" s="208">
        <v>20</v>
      </c>
      <c r="N275" s="208">
        <v>10</v>
      </c>
      <c r="O275" s="208">
        <v>50</v>
      </c>
      <c r="P275" s="208">
        <v>5</v>
      </c>
      <c r="Q275" s="208">
        <v>500</v>
      </c>
      <c r="R275" s="208">
        <v>75</v>
      </c>
      <c r="S275" s="208">
        <v>35</v>
      </c>
      <c r="T275" s="208">
        <v>40</v>
      </c>
      <c r="U275" s="208">
        <v>15</v>
      </c>
      <c r="V275" s="208">
        <v>60</v>
      </c>
      <c r="W275" s="208">
        <v>155</v>
      </c>
      <c r="X275" s="208">
        <v>35</v>
      </c>
      <c r="Y275" s="208">
        <v>125</v>
      </c>
      <c r="Z275" s="208">
        <v>10</v>
      </c>
      <c r="AA275" s="208">
        <v>370</v>
      </c>
      <c r="AB275" s="208">
        <v>10</v>
      </c>
      <c r="AC275" s="208">
        <v>10</v>
      </c>
      <c r="AD275" s="208">
        <v>5</v>
      </c>
      <c r="AE275" s="208">
        <v>100</v>
      </c>
      <c r="AF275" s="208">
        <v>70</v>
      </c>
      <c r="AG275" s="208">
        <v>15</v>
      </c>
    </row>
    <row r="276" spans="1:33" ht="18.75">
      <c r="A276" s="209">
        <v>4211002</v>
      </c>
      <c r="B276" s="200" t="s">
        <v>298</v>
      </c>
      <c r="C276" s="210" t="s">
        <v>99</v>
      </c>
      <c r="D276" s="19"/>
      <c r="E276" s="572">
        <f t="shared" si="71"/>
        <v>0</v>
      </c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</row>
    <row r="277" spans="1:33" ht="18.75">
      <c r="A277" s="630">
        <v>4211003</v>
      </c>
      <c r="B277" s="631" t="s">
        <v>299</v>
      </c>
      <c r="C277" s="116" t="s">
        <v>99</v>
      </c>
      <c r="D277" s="19"/>
      <c r="E277" s="572">
        <f t="shared" si="71"/>
        <v>0</v>
      </c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</row>
    <row r="278" spans="1:33" ht="18.75">
      <c r="A278" s="630">
        <v>4221001</v>
      </c>
      <c r="B278" s="631" t="s">
        <v>300</v>
      </c>
      <c r="C278" s="116" t="s">
        <v>99</v>
      </c>
      <c r="D278" s="19"/>
      <c r="E278" s="572">
        <f t="shared" si="71"/>
        <v>0</v>
      </c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</row>
    <row r="279" spans="1:33" ht="18.75">
      <c r="A279" s="630">
        <v>4231001</v>
      </c>
      <c r="B279" s="631" t="s">
        <v>301</v>
      </c>
      <c r="C279" s="116" t="s">
        <v>99</v>
      </c>
      <c r="D279" s="19"/>
      <c r="E279" s="572">
        <f t="shared" si="71"/>
        <v>0</v>
      </c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</row>
    <row r="280" spans="1:33" ht="18.75">
      <c r="A280" s="630">
        <v>4231004</v>
      </c>
      <c r="B280" s="631" t="s">
        <v>302</v>
      </c>
      <c r="C280" s="116" t="s">
        <v>99</v>
      </c>
      <c r="D280" s="19"/>
      <c r="E280" s="572">
        <f t="shared" si="71"/>
        <v>0</v>
      </c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</row>
    <row r="281" spans="1:33" ht="18.75">
      <c r="A281" s="630">
        <v>4241001</v>
      </c>
      <c r="B281" s="631" t="s">
        <v>303</v>
      </c>
      <c r="C281" s="116" t="s">
        <v>99</v>
      </c>
      <c r="D281" s="19"/>
      <c r="E281" s="572">
        <f t="shared" si="71"/>
        <v>961000</v>
      </c>
      <c r="F281" s="118">
        <v>30000</v>
      </c>
      <c r="G281" s="118">
        <v>500000</v>
      </c>
      <c r="H281" s="118">
        <v>5000</v>
      </c>
      <c r="I281" s="118">
        <v>65000</v>
      </c>
      <c r="J281" s="118">
        <v>3500</v>
      </c>
      <c r="K281" s="118">
        <v>20000</v>
      </c>
      <c r="L281" s="118">
        <v>5000</v>
      </c>
      <c r="M281" s="118">
        <v>7000</v>
      </c>
      <c r="N281" s="118">
        <v>35000</v>
      </c>
      <c r="O281" s="118">
        <v>7000</v>
      </c>
      <c r="P281" s="118">
        <v>2000</v>
      </c>
      <c r="Q281" s="118">
        <v>50000</v>
      </c>
      <c r="R281" s="118">
        <v>5000</v>
      </c>
      <c r="S281" s="118">
        <v>10000</v>
      </c>
      <c r="T281" s="118">
        <v>6000</v>
      </c>
      <c r="U281" s="118">
        <v>10000</v>
      </c>
      <c r="V281" s="118">
        <v>6000</v>
      </c>
      <c r="W281" s="118">
        <v>30000</v>
      </c>
      <c r="X281" s="118">
        <v>2500</v>
      </c>
      <c r="Y281" s="118">
        <v>50000</v>
      </c>
      <c r="Z281" s="118">
        <v>4000</v>
      </c>
      <c r="AA281" s="118">
        <v>11000</v>
      </c>
      <c r="AB281" s="118">
        <v>5000</v>
      </c>
      <c r="AC281" s="118">
        <v>12000</v>
      </c>
      <c r="AD281" s="118">
        <v>3000</v>
      </c>
      <c r="AE281" s="118">
        <v>50000</v>
      </c>
      <c r="AF281" s="118">
        <v>2000</v>
      </c>
      <c r="AG281" s="118">
        <v>25000</v>
      </c>
    </row>
    <row r="282" spans="1:33" ht="18.75">
      <c r="A282" s="630">
        <v>4241002</v>
      </c>
      <c r="B282" s="631" t="s">
        <v>304</v>
      </c>
      <c r="C282" s="116" t="s">
        <v>99</v>
      </c>
      <c r="D282" s="19"/>
      <c r="E282" s="572">
        <f t="shared" si="71"/>
        <v>661000</v>
      </c>
      <c r="F282" s="118">
        <v>400000</v>
      </c>
      <c r="G282" s="118">
        <v>30000</v>
      </c>
      <c r="H282" s="118">
        <v>0</v>
      </c>
      <c r="I282" s="118">
        <v>20000</v>
      </c>
      <c r="J282" s="118">
        <v>0</v>
      </c>
      <c r="K282" s="118">
        <v>25000</v>
      </c>
      <c r="L282" s="118">
        <v>5000</v>
      </c>
      <c r="M282" s="118">
        <v>5000</v>
      </c>
      <c r="N282" s="118">
        <v>5000</v>
      </c>
      <c r="O282" s="118">
        <v>10000</v>
      </c>
      <c r="P282" s="118">
        <v>5000</v>
      </c>
      <c r="Q282" s="118">
        <v>50000</v>
      </c>
      <c r="R282" s="118">
        <v>3000</v>
      </c>
      <c r="S282" s="118">
        <v>8000</v>
      </c>
      <c r="T282" s="118">
        <v>5000</v>
      </c>
      <c r="U282" s="118">
        <v>10000</v>
      </c>
      <c r="V282" s="118">
        <v>10000</v>
      </c>
      <c r="W282" s="118">
        <v>3000</v>
      </c>
      <c r="X282" s="118">
        <v>5000</v>
      </c>
      <c r="Y282" s="118">
        <v>10000</v>
      </c>
      <c r="Z282" s="118">
        <v>5000</v>
      </c>
      <c r="AA282" s="118">
        <v>20000</v>
      </c>
      <c r="AB282" s="118">
        <v>5000</v>
      </c>
      <c r="AC282" s="118">
        <v>0</v>
      </c>
      <c r="AD282" s="118">
        <v>5000</v>
      </c>
      <c r="AE282" s="118">
        <v>5000</v>
      </c>
      <c r="AF282" s="118">
        <v>5000</v>
      </c>
      <c r="AG282" s="118">
        <v>7000</v>
      </c>
    </row>
    <row r="283" spans="1:33" ht="18.75">
      <c r="A283" s="630">
        <v>4241003</v>
      </c>
      <c r="B283" s="631" t="s">
        <v>305</v>
      </c>
      <c r="C283" s="116" t="s">
        <v>99</v>
      </c>
      <c r="D283" s="19"/>
      <c r="E283" s="572">
        <f t="shared" si="71"/>
        <v>0</v>
      </c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</row>
    <row r="284" spans="1:33" ht="18.75">
      <c r="A284" s="630">
        <v>4241004</v>
      </c>
      <c r="B284" s="631" t="s">
        <v>306</v>
      </c>
      <c r="C284" s="116" t="s">
        <v>99</v>
      </c>
      <c r="D284" s="19"/>
      <c r="E284" s="572">
        <f t="shared" si="71"/>
        <v>0</v>
      </c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</row>
    <row r="285" spans="1:33" ht="18.75">
      <c r="A285" s="630">
        <v>4261002</v>
      </c>
      <c r="B285" s="631" t="s">
        <v>308</v>
      </c>
      <c r="C285" s="116" t="s">
        <v>99</v>
      </c>
      <c r="D285" s="19"/>
      <c r="E285" s="572">
        <f t="shared" si="71"/>
        <v>0</v>
      </c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  <c r="AA285" s="118"/>
      <c r="AB285" s="118"/>
      <c r="AC285" s="118"/>
      <c r="AD285" s="118"/>
      <c r="AE285" s="118"/>
      <c r="AF285" s="118"/>
      <c r="AG285" s="118"/>
    </row>
    <row r="286" spans="1:33" ht="18.75">
      <c r="A286" s="630">
        <v>4261003</v>
      </c>
      <c r="B286" s="631" t="s">
        <v>309</v>
      </c>
      <c r="C286" s="116" t="s">
        <v>99</v>
      </c>
      <c r="D286" s="19"/>
      <c r="E286" s="572">
        <f t="shared" si="71"/>
        <v>0</v>
      </c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  <c r="AA286" s="118"/>
      <c r="AB286" s="118"/>
      <c r="AC286" s="118"/>
      <c r="AD286" s="118"/>
      <c r="AE286" s="118"/>
      <c r="AF286" s="118"/>
      <c r="AG286" s="118"/>
    </row>
    <row r="287" spans="1:33" ht="18.75">
      <c r="A287" s="630">
        <v>4271002</v>
      </c>
      <c r="B287" s="631" t="s">
        <v>311</v>
      </c>
      <c r="C287" s="116" t="s">
        <v>99</v>
      </c>
      <c r="D287" s="19"/>
      <c r="E287" s="572">
        <f t="shared" si="71"/>
        <v>0</v>
      </c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  <c r="AA287" s="118"/>
      <c r="AB287" s="118"/>
      <c r="AC287" s="118"/>
      <c r="AD287" s="118"/>
      <c r="AE287" s="118"/>
      <c r="AF287" s="118"/>
      <c r="AG287" s="118"/>
    </row>
    <row r="288" spans="1:33" ht="18.75">
      <c r="A288" s="630">
        <v>4281001</v>
      </c>
      <c r="B288" s="631" t="s">
        <v>312</v>
      </c>
      <c r="C288" s="116" t="s">
        <v>99</v>
      </c>
      <c r="D288" s="19"/>
      <c r="E288" s="572">
        <f t="shared" si="71"/>
        <v>0</v>
      </c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  <c r="AA288" s="118"/>
      <c r="AB288" s="118"/>
      <c r="AC288" s="118"/>
      <c r="AD288" s="118"/>
      <c r="AE288" s="118"/>
      <c r="AF288" s="118"/>
      <c r="AG288" s="118"/>
    </row>
    <row r="289" spans="1:34" ht="18.75">
      <c r="A289" s="630">
        <v>4291001</v>
      </c>
      <c r="B289" s="631" t="s">
        <v>313</v>
      </c>
      <c r="C289" s="116" t="s">
        <v>99</v>
      </c>
      <c r="D289" s="19"/>
      <c r="E289" s="572">
        <f t="shared" si="71"/>
        <v>2121500</v>
      </c>
      <c r="F289" s="118">
        <v>10000</v>
      </c>
      <c r="G289" s="118">
        <v>1000000</v>
      </c>
      <c r="H289" s="118">
        <v>10000</v>
      </c>
      <c r="I289" s="118">
        <v>100000</v>
      </c>
      <c r="J289" s="118">
        <v>10000</v>
      </c>
      <c r="K289" s="118">
        <v>25000</v>
      </c>
      <c r="L289" s="118">
        <v>100</v>
      </c>
      <c r="M289" s="118">
        <v>10000</v>
      </c>
      <c r="N289" s="118">
        <v>50000</v>
      </c>
      <c r="O289" s="118">
        <v>500000</v>
      </c>
      <c r="P289" s="118">
        <v>1000</v>
      </c>
      <c r="Q289" s="118">
        <v>30000</v>
      </c>
      <c r="R289" s="118">
        <v>10000</v>
      </c>
      <c r="S289" s="118">
        <v>10000</v>
      </c>
      <c r="T289" s="118">
        <v>10000</v>
      </c>
      <c r="U289" s="118">
        <v>10000</v>
      </c>
      <c r="V289" s="118">
        <v>10000</v>
      </c>
      <c r="W289" s="118">
        <v>30000</v>
      </c>
      <c r="X289" s="118">
        <v>23000</v>
      </c>
      <c r="Y289" s="118">
        <v>50000</v>
      </c>
      <c r="Z289" s="118">
        <v>4000</v>
      </c>
      <c r="AA289" s="118">
        <v>131000</v>
      </c>
      <c r="AB289" s="118">
        <v>10000</v>
      </c>
      <c r="AC289" s="118">
        <v>3000</v>
      </c>
      <c r="AD289" s="118">
        <v>22400</v>
      </c>
      <c r="AE289" s="118">
        <v>50000</v>
      </c>
      <c r="AF289" s="118">
        <v>1000</v>
      </c>
      <c r="AG289" s="118">
        <v>1000</v>
      </c>
    </row>
    <row r="290" spans="1:34" ht="18.75">
      <c r="A290" s="630">
        <v>4291003</v>
      </c>
      <c r="B290" s="631" t="s">
        <v>314</v>
      </c>
      <c r="C290" s="116" t="s">
        <v>99</v>
      </c>
      <c r="D290" s="19"/>
      <c r="E290" s="572">
        <f t="shared" si="71"/>
        <v>1946000</v>
      </c>
      <c r="F290" s="118">
        <v>30000</v>
      </c>
      <c r="G290" s="118">
        <v>1000000</v>
      </c>
      <c r="H290" s="118">
        <v>10000</v>
      </c>
      <c r="I290" s="118">
        <v>272000</v>
      </c>
      <c r="J290" s="118">
        <v>20000</v>
      </c>
      <c r="K290" s="118">
        <v>25000</v>
      </c>
      <c r="L290" s="118">
        <v>10000</v>
      </c>
      <c r="M290" s="118">
        <v>10000</v>
      </c>
      <c r="N290" s="118">
        <v>10000</v>
      </c>
      <c r="O290" s="118">
        <v>130000</v>
      </c>
      <c r="P290" s="118">
        <v>5000</v>
      </c>
      <c r="Q290" s="118">
        <v>30000</v>
      </c>
      <c r="R290" s="118">
        <v>10000</v>
      </c>
      <c r="S290" s="118">
        <v>62000</v>
      </c>
      <c r="T290" s="118">
        <v>20000</v>
      </c>
      <c r="U290" s="118">
        <v>10000</v>
      </c>
      <c r="V290" s="118">
        <v>5000</v>
      </c>
      <c r="W290" s="118">
        <v>40000</v>
      </c>
      <c r="X290" s="118">
        <v>23000</v>
      </c>
      <c r="Y290" s="118">
        <v>50000</v>
      </c>
      <c r="Z290" s="118">
        <v>10000</v>
      </c>
      <c r="AA290" s="118">
        <v>69000</v>
      </c>
      <c r="AB290" s="118">
        <v>10000</v>
      </c>
      <c r="AC290" s="118">
        <v>5000</v>
      </c>
      <c r="AD290" s="118">
        <v>10000</v>
      </c>
      <c r="AE290" s="118">
        <v>60000</v>
      </c>
      <c r="AF290" s="118">
        <v>5000</v>
      </c>
      <c r="AG290" s="118">
        <v>5000</v>
      </c>
    </row>
    <row r="291" spans="1:34" ht="18.75">
      <c r="A291" s="630">
        <v>4291004</v>
      </c>
      <c r="B291" s="631" t="s">
        <v>315</v>
      </c>
      <c r="C291" s="116" t="s">
        <v>99</v>
      </c>
      <c r="D291" s="19"/>
      <c r="E291" s="572">
        <f t="shared" si="71"/>
        <v>0</v>
      </c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</row>
    <row r="292" spans="1:34" ht="18.75">
      <c r="A292" s="630">
        <v>4291006</v>
      </c>
      <c r="B292" s="631" t="s">
        <v>316</v>
      </c>
      <c r="C292" s="116" t="s">
        <v>99</v>
      </c>
      <c r="D292" s="19"/>
      <c r="E292" s="572">
        <f t="shared" si="71"/>
        <v>0</v>
      </c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  <c r="AA292" s="118"/>
      <c r="AB292" s="118"/>
      <c r="AC292" s="118"/>
      <c r="AD292" s="118"/>
      <c r="AE292" s="118"/>
      <c r="AF292" s="118"/>
      <c r="AG292" s="118"/>
    </row>
    <row r="293" spans="1:34" ht="18.75">
      <c r="A293" s="639">
        <v>4292001</v>
      </c>
      <c r="B293" s="631" t="s">
        <v>317</v>
      </c>
      <c r="C293" s="116" t="s">
        <v>99</v>
      </c>
      <c r="D293" s="19"/>
      <c r="E293" s="572">
        <f t="shared" si="71"/>
        <v>0</v>
      </c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</row>
    <row r="294" spans="1:34" ht="21">
      <c r="A294" s="211" t="s">
        <v>318</v>
      </c>
      <c r="B294" s="212"/>
      <c r="C294" s="213" t="s">
        <v>99</v>
      </c>
      <c r="D294" s="214">
        <f t="shared" ref="D294:AG294" si="72">D252-D253+D274</f>
        <v>-10513260</v>
      </c>
      <c r="E294" s="215">
        <f t="shared" si="72"/>
        <v>1239720290</v>
      </c>
      <c r="F294" s="215">
        <f t="shared" si="72"/>
        <v>-116996275</v>
      </c>
      <c r="G294" s="215">
        <f t="shared" si="72"/>
        <v>535734429</v>
      </c>
      <c r="H294" s="215">
        <f t="shared" si="72"/>
        <v>3074972</v>
      </c>
      <c r="I294" s="215">
        <f t="shared" si="72"/>
        <v>51686419</v>
      </c>
      <c r="J294" s="215">
        <f t="shared" si="72"/>
        <v>84105515</v>
      </c>
      <c r="K294" s="215">
        <f t="shared" si="72"/>
        <v>18629270</v>
      </c>
      <c r="L294" s="215">
        <f t="shared" si="72"/>
        <v>15802720</v>
      </c>
      <c r="M294" s="215">
        <f t="shared" si="72"/>
        <v>24479097</v>
      </c>
      <c r="N294" s="215">
        <f t="shared" si="72"/>
        <v>11848726</v>
      </c>
      <c r="O294" s="215">
        <f t="shared" si="72"/>
        <v>46574752</v>
      </c>
      <c r="P294" s="215">
        <f t="shared" si="72"/>
        <v>-1241429</v>
      </c>
      <c r="Q294" s="215">
        <f t="shared" si="72"/>
        <v>123429474</v>
      </c>
      <c r="R294" s="215">
        <f t="shared" si="72"/>
        <v>7647677</v>
      </c>
      <c r="S294" s="215">
        <f t="shared" si="72"/>
        <v>11748395</v>
      </c>
      <c r="T294" s="215">
        <f t="shared" si="72"/>
        <v>32411337</v>
      </c>
      <c r="U294" s="215">
        <f t="shared" si="72"/>
        <v>9777069</v>
      </c>
      <c r="V294" s="215">
        <f t="shared" si="72"/>
        <v>5522563</v>
      </c>
      <c r="W294" s="215">
        <f t="shared" si="72"/>
        <v>50842536</v>
      </c>
      <c r="X294" s="215">
        <f t="shared" si="72"/>
        <v>8983188</v>
      </c>
      <c r="Y294" s="215">
        <f t="shared" si="72"/>
        <v>68158943</v>
      </c>
      <c r="Z294" s="215">
        <f t="shared" si="72"/>
        <v>8807504</v>
      </c>
      <c r="AA294" s="215">
        <f t="shared" si="72"/>
        <v>138055790</v>
      </c>
      <c r="AB294" s="215">
        <f t="shared" si="72"/>
        <v>17539850</v>
      </c>
      <c r="AC294" s="215">
        <f t="shared" si="72"/>
        <v>4860266</v>
      </c>
      <c r="AD294" s="215">
        <f t="shared" si="72"/>
        <v>7041225</v>
      </c>
      <c r="AE294" s="215">
        <f t="shared" si="72"/>
        <v>57467372</v>
      </c>
      <c r="AF294" s="215">
        <f t="shared" si="72"/>
        <v>5736990</v>
      </c>
      <c r="AG294" s="215">
        <f t="shared" si="72"/>
        <v>7991915</v>
      </c>
    </row>
    <row r="295" spans="1:34" ht="18.75">
      <c r="A295" s="216" t="s">
        <v>319</v>
      </c>
      <c r="B295" s="217"/>
      <c r="C295" s="218" t="s">
        <v>99</v>
      </c>
      <c r="D295" s="126">
        <f>SUM(D296:D310)</f>
        <v>0</v>
      </c>
      <c r="E295" s="137">
        <f>SUM(E296:E310)</f>
        <v>507529000</v>
      </c>
      <c r="F295" s="137">
        <f>SUM(F296:F310)</f>
        <v>9192000</v>
      </c>
      <c r="G295" s="137">
        <f>SUM(G296:G310)</f>
        <v>171111000</v>
      </c>
      <c r="H295" s="137">
        <f>SUM(H296:H310)</f>
        <v>4149000</v>
      </c>
      <c r="I295" s="137">
        <f t="shared" ref="I295:AG295" si="73">SUM(I296:I310)</f>
        <v>14383000</v>
      </c>
      <c r="J295" s="137">
        <f t="shared" si="73"/>
        <v>27352000</v>
      </c>
      <c r="K295" s="137">
        <f t="shared" si="73"/>
        <v>10886000</v>
      </c>
      <c r="L295" s="137">
        <f t="shared" si="73"/>
        <v>5812000</v>
      </c>
      <c r="M295" s="137">
        <f t="shared" si="73"/>
        <v>7497000</v>
      </c>
      <c r="N295" s="137">
        <f t="shared" si="73"/>
        <v>4488000</v>
      </c>
      <c r="O295" s="137">
        <f t="shared" si="73"/>
        <v>21535000</v>
      </c>
      <c r="P295" s="137">
        <f t="shared" si="73"/>
        <v>1741999.9999999998</v>
      </c>
      <c r="Q295" s="137">
        <f t="shared" si="73"/>
        <v>54302000</v>
      </c>
      <c r="R295" s="137">
        <f t="shared" si="73"/>
        <v>9296000</v>
      </c>
      <c r="S295" s="137">
        <f t="shared" si="73"/>
        <v>8839000</v>
      </c>
      <c r="T295" s="137">
        <f t="shared" si="73"/>
        <v>9454000</v>
      </c>
      <c r="U295" s="137">
        <f t="shared" si="73"/>
        <v>6675000</v>
      </c>
      <c r="V295" s="137">
        <f t="shared" si="73"/>
        <v>2738000</v>
      </c>
      <c r="W295" s="137">
        <f t="shared" si="73"/>
        <v>11892000</v>
      </c>
      <c r="X295" s="137">
        <f t="shared" si="73"/>
        <v>5350000</v>
      </c>
      <c r="Y295" s="137">
        <f t="shared" si="73"/>
        <v>24469000.000000004</v>
      </c>
      <c r="Z295" s="137">
        <f t="shared" si="73"/>
        <v>7920000</v>
      </c>
      <c r="AA295" s="137">
        <f t="shared" si="73"/>
        <v>33178000</v>
      </c>
      <c r="AB295" s="137">
        <f t="shared" si="73"/>
        <v>15691000</v>
      </c>
      <c r="AC295" s="137">
        <f t="shared" si="73"/>
        <v>2610000</v>
      </c>
      <c r="AD295" s="137">
        <f t="shared" si="73"/>
        <v>6102000</v>
      </c>
      <c r="AE295" s="137">
        <f t="shared" si="73"/>
        <v>22520000</v>
      </c>
      <c r="AF295" s="137">
        <f t="shared" si="73"/>
        <v>3835000</v>
      </c>
      <c r="AG295" s="137">
        <f t="shared" si="73"/>
        <v>4511000</v>
      </c>
    </row>
    <row r="296" spans="1:34" ht="18.75">
      <c r="A296" s="640">
        <v>6279018</v>
      </c>
      <c r="B296" s="641" t="s">
        <v>320</v>
      </c>
      <c r="C296" s="116" t="s">
        <v>99</v>
      </c>
      <c r="D296" s="19"/>
      <c r="E296" s="642">
        <f t="shared" ref="E296:E310" si="74">SUM(F296:AG296)</f>
        <v>0</v>
      </c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8"/>
      <c r="AF296" s="118"/>
      <c r="AG296" s="118"/>
      <c r="AH296" s="219"/>
    </row>
    <row r="297" spans="1:34" ht="18.75">
      <c r="A297" s="643">
        <v>6281001</v>
      </c>
      <c r="B297" s="644" t="s">
        <v>321</v>
      </c>
      <c r="C297" s="116" t="s">
        <v>99</v>
      </c>
      <c r="D297" s="19"/>
      <c r="E297" s="572">
        <f t="shared" si="74"/>
        <v>351365000</v>
      </c>
      <c r="F297" s="118">
        <v>2584000</v>
      </c>
      <c r="G297" s="118">
        <v>118897000</v>
      </c>
      <c r="H297" s="118">
        <v>2670000</v>
      </c>
      <c r="I297" s="118">
        <v>11417000</v>
      </c>
      <c r="J297" s="118">
        <v>18039000</v>
      </c>
      <c r="K297" s="118">
        <v>7029000</v>
      </c>
      <c r="L297" s="118">
        <v>4327000</v>
      </c>
      <c r="M297" s="118">
        <v>5657000</v>
      </c>
      <c r="N297" s="118">
        <v>2885000</v>
      </c>
      <c r="O297" s="118">
        <v>14315000</v>
      </c>
      <c r="P297" s="118">
        <v>1291999.9999999998</v>
      </c>
      <c r="Q297" s="118">
        <v>38157000</v>
      </c>
      <c r="R297" s="118">
        <v>6647000</v>
      </c>
      <c r="S297" s="118">
        <v>6827000</v>
      </c>
      <c r="T297" s="118">
        <v>7036000.0000000009</v>
      </c>
      <c r="U297" s="118">
        <v>5080000</v>
      </c>
      <c r="V297" s="118">
        <v>1894999.9999999998</v>
      </c>
      <c r="W297" s="118">
        <v>8494000</v>
      </c>
      <c r="X297" s="118">
        <v>3226000</v>
      </c>
      <c r="Y297" s="118">
        <v>18328000.000000004</v>
      </c>
      <c r="Z297" s="118">
        <v>5361000.0000000009</v>
      </c>
      <c r="AA297" s="118">
        <v>24642000</v>
      </c>
      <c r="AB297" s="118">
        <v>9447000</v>
      </c>
      <c r="AC297" s="118">
        <v>1956000</v>
      </c>
      <c r="AD297" s="118">
        <v>4452000</v>
      </c>
      <c r="AE297" s="118">
        <v>14491000</v>
      </c>
      <c r="AF297" s="118">
        <v>2884000</v>
      </c>
      <c r="AG297" s="118">
        <v>3330000</v>
      </c>
    </row>
    <row r="298" spans="1:34" ht="18.75">
      <c r="A298" s="645">
        <v>6281002</v>
      </c>
      <c r="B298" s="646" t="s">
        <v>322</v>
      </c>
      <c r="C298" s="116" t="s">
        <v>99</v>
      </c>
      <c r="D298" s="19"/>
      <c r="E298" s="572">
        <f t="shared" si="74"/>
        <v>154236000</v>
      </c>
      <c r="F298" s="118">
        <v>6377000.0000000009</v>
      </c>
      <c r="G298" s="118">
        <v>51454000</v>
      </c>
      <c r="H298" s="118">
        <v>1478999.9999999998</v>
      </c>
      <c r="I298" s="118">
        <v>2965999.9999999995</v>
      </c>
      <c r="J298" s="118">
        <v>9163000</v>
      </c>
      <c r="K298" s="118">
        <v>3856999.9999999995</v>
      </c>
      <c r="L298" s="118">
        <v>1430999.9999999998</v>
      </c>
      <c r="M298" s="118">
        <v>1775000</v>
      </c>
      <c r="N298" s="118">
        <v>1603000</v>
      </c>
      <c r="O298" s="118">
        <v>7220000.0000000009</v>
      </c>
      <c r="P298" s="118">
        <v>450000</v>
      </c>
      <c r="Q298" s="118">
        <v>16145000</v>
      </c>
      <c r="R298" s="118">
        <v>2649000</v>
      </c>
      <c r="S298" s="118">
        <v>2012000</v>
      </c>
      <c r="T298" s="118">
        <v>2417999.9999999995</v>
      </c>
      <c r="U298" s="118">
        <v>1595000</v>
      </c>
      <c r="V298" s="118">
        <v>843000</v>
      </c>
      <c r="W298" s="118">
        <v>3393999.9999999995</v>
      </c>
      <c r="X298" s="118">
        <v>2109000</v>
      </c>
      <c r="Y298" s="118">
        <v>6065000</v>
      </c>
      <c r="Z298" s="118">
        <v>2558999.9999999995</v>
      </c>
      <c r="AA298" s="118">
        <v>8110999.9999999991</v>
      </c>
      <c r="AB298" s="118">
        <v>6244000.0000000009</v>
      </c>
      <c r="AC298" s="118">
        <v>654000</v>
      </c>
      <c r="AD298" s="118">
        <v>1650000</v>
      </c>
      <c r="AE298" s="118">
        <v>7881000</v>
      </c>
      <c r="AF298" s="118">
        <v>951000</v>
      </c>
      <c r="AG298" s="118">
        <v>1180999.9999999998</v>
      </c>
    </row>
    <row r="299" spans="1:34" ht="18.75">
      <c r="A299" s="220">
        <v>6281003</v>
      </c>
      <c r="B299" s="221" t="s">
        <v>323</v>
      </c>
      <c r="C299" s="222" t="s">
        <v>99</v>
      </c>
      <c r="D299" s="19"/>
      <c r="E299" s="58">
        <f t="shared" si="74"/>
        <v>0</v>
      </c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  <c r="AE299" s="118"/>
      <c r="AF299" s="118"/>
      <c r="AG299" s="118"/>
    </row>
    <row r="300" spans="1:34" ht="18.75">
      <c r="A300" s="645">
        <v>6281004</v>
      </c>
      <c r="B300" s="647" t="s">
        <v>324</v>
      </c>
      <c r="C300" s="222" t="s">
        <v>99</v>
      </c>
      <c r="D300" s="19"/>
      <c r="E300" s="58">
        <f t="shared" si="74"/>
        <v>0</v>
      </c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</row>
    <row r="301" spans="1:34" ht="18.75">
      <c r="A301" s="645">
        <v>6281005</v>
      </c>
      <c r="B301" s="647" t="s">
        <v>325</v>
      </c>
      <c r="C301" s="222" t="s">
        <v>99</v>
      </c>
      <c r="D301" s="19"/>
      <c r="E301" s="58">
        <f t="shared" si="74"/>
        <v>0</v>
      </c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</row>
    <row r="302" spans="1:34" ht="18.75">
      <c r="A302" s="630">
        <v>6282002</v>
      </c>
      <c r="B302" s="631" t="s">
        <v>326</v>
      </c>
      <c r="C302" s="222" t="s">
        <v>99</v>
      </c>
      <c r="D302" s="19"/>
      <c r="E302" s="58">
        <f t="shared" si="74"/>
        <v>19000</v>
      </c>
      <c r="F302" s="118">
        <v>0</v>
      </c>
      <c r="G302" s="118">
        <v>0</v>
      </c>
      <c r="H302" s="118">
        <v>0</v>
      </c>
      <c r="I302" s="118">
        <v>0</v>
      </c>
      <c r="J302" s="118">
        <v>0</v>
      </c>
      <c r="K302" s="118">
        <v>0</v>
      </c>
      <c r="L302" s="118">
        <v>0</v>
      </c>
      <c r="M302" s="118">
        <v>0</v>
      </c>
      <c r="N302" s="118">
        <v>0</v>
      </c>
      <c r="O302" s="118">
        <v>0</v>
      </c>
      <c r="P302" s="118">
        <v>0</v>
      </c>
      <c r="Q302" s="118">
        <v>0</v>
      </c>
      <c r="R302" s="118">
        <v>0</v>
      </c>
      <c r="S302" s="118">
        <v>0</v>
      </c>
      <c r="T302" s="118">
        <v>0</v>
      </c>
      <c r="U302" s="118">
        <v>0</v>
      </c>
      <c r="V302" s="118">
        <v>0</v>
      </c>
      <c r="W302" s="118">
        <v>4000</v>
      </c>
      <c r="X302" s="118">
        <v>15000</v>
      </c>
      <c r="Y302" s="118">
        <v>0</v>
      </c>
      <c r="Z302" s="118">
        <v>0</v>
      </c>
      <c r="AA302" s="118">
        <v>0</v>
      </c>
      <c r="AB302" s="118">
        <v>0</v>
      </c>
      <c r="AC302" s="118">
        <v>0</v>
      </c>
      <c r="AD302" s="118">
        <v>0</v>
      </c>
      <c r="AE302" s="118">
        <v>0</v>
      </c>
      <c r="AF302" s="118">
        <v>0</v>
      </c>
      <c r="AG302" s="118">
        <v>0</v>
      </c>
    </row>
    <row r="303" spans="1:34" ht="18.75">
      <c r="A303" s="630">
        <v>6282003</v>
      </c>
      <c r="B303" s="647" t="s">
        <v>327</v>
      </c>
      <c r="C303" s="222" t="s">
        <v>99</v>
      </c>
      <c r="D303" s="19"/>
      <c r="E303" s="58">
        <f t="shared" si="74"/>
        <v>1909000</v>
      </c>
      <c r="F303" s="118">
        <v>231000</v>
      </c>
      <c r="G303" s="118">
        <v>760000</v>
      </c>
      <c r="H303" s="118">
        <v>0</v>
      </c>
      <c r="I303" s="118">
        <v>0</v>
      </c>
      <c r="J303" s="118">
        <v>150000</v>
      </c>
      <c r="K303" s="118">
        <v>0</v>
      </c>
      <c r="L303" s="118">
        <v>54000</v>
      </c>
      <c r="M303" s="118">
        <v>65000</v>
      </c>
      <c r="N303" s="118">
        <v>0</v>
      </c>
      <c r="O303" s="118">
        <v>0</v>
      </c>
      <c r="P303" s="118">
        <v>0</v>
      </c>
      <c r="Q303" s="118">
        <v>0</v>
      </c>
      <c r="R303" s="118">
        <v>0</v>
      </c>
      <c r="S303" s="118">
        <v>0</v>
      </c>
      <c r="T303" s="118">
        <v>0</v>
      </c>
      <c r="U303" s="118">
        <v>0</v>
      </c>
      <c r="V303" s="118">
        <v>0</v>
      </c>
      <c r="W303" s="118">
        <v>0</v>
      </c>
      <c r="X303" s="118">
        <v>0</v>
      </c>
      <c r="Y303" s="118">
        <v>76000</v>
      </c>
      <c r="Z303" s="118">
        <v>0</v>
      </c>
      <c r="AA303" s="118">
        <v>425000</v>
      </c>
      <c r="AB303" s="118">
        <v>0</v>
      </c>
      <c r="AC303" s="118">
        <v>0</v>
      </c>
      <c r="AD303" s="118">
        <v>0</v>
      </c>
      <c r="AE303" s="118">
        <v>148000</v>
      </c>
      <c r="AF303" s="118">
        <v>0</v>
      </c>
      <c r="AG303" s="118">
        <v>0</v>
      </c>
    </row>
    <row r="304" spans="1:34" ht="18.75">
      <c r="A304" s="645">
        <v>6282004</v>
      </c>
      <c r="B304" s="647" t="s">
        <v>328</v>
      </c>
      <c r="C304" s="223" t="s">
        <v>99</v>
      </c>
      <c r="D304" s="19"/>
      <c r="E304" s="58">
        <f t="shared" si="74"/>
        <v>0</v>
      </c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  <c r="AA304" s="118"/>
      <c r="AB304" s="118"/>
      <c r="AC304" s="118"/>
      <c r="AD304" s="118"/>
      <c r="AE304" s="118"/>
      <c r="AF304" s="118"/>
      <c r="AG304" s="118"/>
    </row>
    <row r="305" spans="1:33" ht="18.75">
      <c r="A305" s="640">
        <v>6283001</v>
      </c>
      <c r="B305" s="641" t="s">
        <v>329</v>
      </c>
      <c r="C305" s="223" t="s">
        <v>99</v>
      </c>
      <c r="D305" s="19"/>
      <c r="E305" s="58">
        <f t="shared" si="74"/>
        <v>0</v>
      </c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  <c r="AA305" s="118"/>
      <c r="AB305" s="118"/>
      <c r="AC305" s="118"/>
      <c r="AD305" s="118"/>
      <c r="AE305" s="118"/>
      <c r="AF305" s="118"/>
      <c r="AG305" s="118"/>
    </row>
    <row r="306" spans="1:33" ht="18.75">
      <c r="A306" s="640">
        <v>6283002</v>
      </c>
      <c r="B306" s="641" t="s">
        <v>330</v>
      </c>
      <c r="C306" s="222" t="s">
        <v>99</v>
      </c>
      <c r="D306" s="19"/>
      <c r="E306" s="58">
        <f t="shared" si="74"/>
        <v>0</v>
      </c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  <c r="AA306" s="118"/>
      <c r="AB306" s="118"/>
      <c r="AC306" s="118"/>
      <c r="AD306" s="118"/>
      <c r="AE306" s="118"/>
      <c r="AF306" s="118"/>
      <c r="AG306" s="118"/>
    </row>
    <row r="307" spans="1:33" ht="18.75">
      <c r="A307" s="645">
        <v>6285003</v>
      </c>
      <c r="B307" s="648" t="s">
        <v>331</v>
      </c>
      <c r="C307" s="222" t="s">
        <v>99</v>
      </c>
      <c r="D307" s="19"/>
      <c r="E307" s="58">
        <f t="shared" si="74"/>
        <v>0</v>
      </c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  <c r="AA307" s="118"/>
      <c r="AB307" s="118"/>
      <c r="AC307" s="118"/>
      <c r="AD307" s="118"/>
      <c r="AE307" s="118"/>
      <c r="AF307" s="118"/>
      <c r="AG307" s="118"/>
    </row>
    <row r="308" spans="1:33" ht="18.75">
      <c r="A308" s="645">
        <v>6285004</v>
      </c>
      <c r="B308" s="648" t="s">
        <v>332</v>
      </c>
      <c r="C308" s="222" t="s">
        <v>99</v>
      </c>
      <c r="D308" s="19"/>
      <c r="E308" s="58">
        <f t="shared" si="74"/>
        <v>0</v>
      </c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  <c r="AA308" s="118"/>
      <c r="AB308" s="118"/>
      <c r="AC308" s="118"/>
      <c r="AD308" s="118"/>
      <c r="AE308" s="118"/>
      <c r="AF308" s="118"/>
      <c r="AG308" s="118"/>
    </row>
    <row r="309" spans="1:33" ht="18.75">
      <c r="A309" s="645">
        <v>6286004</v>
      </c>
      <c r="B309" s="648" t="s">
        <v>333</v>
      </c>
      <c r="C309" s="222" t="s">
        <v>99</v>
      </c>
      <c r="D309" s="19"/>
      <c r="E309" s="58">
        <f t="shared" si="74"/>
        <v>0</v>
      </c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</row>
    <row r="310" spans="1:33" ht="18.75">
      <c r="A310" s="649">
        <v>6286005</v>
      </c>
      <c r="B310" s="650" t="s">
        <v>334</v>
      </c>
      <c r="C310" s="651" t="s">
        <v>99</v>
      </c>
      <c r="D310" s="19"/>
      <c r="E310" s="58">
        <f t="shared" si="74"/>
        <v>0</v>
      </c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  <c r="AA310" s="118"/>
      <c r="AB310" s="118"/>
      <c r="AC310" s="118"/>
      <c r="AD310" s="118"/>
      <c r="AE310" s="118"/>
      <c r="AF310" s="118"/>
      <c r="AG310" s="118"/>
    </row>
    <row r="311" spans="1:33" ht="21">
      <c r="A311" s="224" t="s">
        <v>335</v>
      </c>
      <c r="B311" s="225"/>
      <c r="C311" s="226" t="s">
        <v>99</v>
      </c>
      <c r="D311" s="227">
        <f t="shared" ref="D311:AG311" si="75">D252-D253+D274-D295</f>
        <v>-10513260</v>
      </c>
      <c r="E311" s="228">
        <f t="shared" si="75"/>
        <v>732191290</v>
      </c>
      <c r="F311" s="228">
        <f t="shared" si="75"/>
        <v>-126188275</v>
      </c>
      <c r="G311" s="228">
        <f t="shared" si="75"/>
        <v>364623429</v>
      </c>
      <c r="H311" s="228">
        <f t="shared" si="75"/>
        <v>-1074028</v>
      </c>
      <c r="I311" s="228">
        <f t="shared" si="75"/>
        <v>37303419</v>
      </c>
      <c r="J311" s="228">
        <f t="shared" si="75"/>
        <v>56753515</v>
      </c>
      <c r="K311" s="228">
        <f t="shared" si="75"/>
        <v>7743270</v>
      </c>
      <c r="L311" s="228">
        <f t="shared" si="75"/>
        <v>9990720</v>
      </c>
      <c r="M311" s="228">
        <f t="shared" si="75"/>
        <v>16982097</v>
      </c>
      <c r="N311" s="228">
        <f t="shared" si="75"/>
        <v>7360726</v>
      </c>
      <c r="O311" s="228">
        <f t="shared" si="75"/>
        <v>25039752</v>
      </c>
      <c r="P311" s="228">
        <f t="shared" si="75"/>
        <v>-2983429</v>
      </c>
      <c r="Q311" s="228">
        <f t="shared" si="75"/>
        <v>69127474</v>
      </c>
      <c r="R311" s="228">
        <f t="shared" si="75"/>
        <v>-1648323</v>
      </c>
      <c r="S311" s="228">
        <f t="shared" si="75"/>
        <v>2909395</v>
      </c>
      <c r="T311" s="228">
        <f t="shared" si="75"/>
        <v>22957337</v>
      </c>
      <c r="U311" s="228">
        <f t="shared" si="75"/>
        <v>3102069</v>
      </c>
      <c r="V311" s="228">
        <f t="shared" si="75"/>
        <v>2784563</v>
      </c>
      <c r="W311" s="228">
        <f t="shared" si="75"/>
        <v>38950536</v>
      </c>
      <c r="X311" s="228">
        <f t="shared" si="75"/>
        <v>3633188</v>
      </c>
      <c r="Y311" s="228">
        <f t="shared" si="75"/>
        <v>43689943</v>
      </c>
      <c r="Z311" s="228">
        <f t="shared" si="75"/>
        <v>887504</v>
      </c>
      <c r="AA311" s="228">
        <f t="shared" si="75"/>
        <v>104877790</v>
      </c>
      <c r="AB311" s="228">
        <f t="shared" si="75"/>
        <v>1848850</v>
      </c>
      <c r="AC311" s="228">
        <f t="shared" si="75"/>
        <v>2250266</v>
      </c>
      <c r="AD311" s="228">
        <f t="shared" si="75"/>
        <v>939225</v>
      </c>
      <c r="AE311" s="228">
        <f t="shared" si="75"/>
        <v>34947372</v>
      </c>
      <c r="AF311" s="228">
        <f t="shared" si="75"/>
        <v>1901990</v>
      </c>
      <c r="AG311" s="228">
        <f t="shared" si="75"/>
        <v>3480915</v>
      </c>
    </row>
    <row r="312" spans="1:33" ht="18.75">
      <c r="A312" s="229" t="s">
        <v>336</v>
      </c>
      <c r="B312" s="230"/>
      <c r="C312" s="231"/>
      <c r="D312" s="232">
        <f>SUM(D313:D320)</f>
        <v>0</v>
      </c>
      <c r="E312" s="233"/>
      <c r="F312" s="233">
        <f t="shared" ref="F312:AG312" si="76">SUM(F313:F320)</f>
        <v>0</v>
      </c>
      <c r="G312" s="233">
        <f t="shared" si="76"/>
        <v>0</v>
      </c>
      <c r="H312" s="233">
        <f t="shared" si="76"/>
        <v>0</v>
      </c>
      <c r="I312" s="233">
        <f t="shared" si="76"/>
        <v>0</v>
      </c>
      <c r="J312" s="233">
        <f t="shared" si="76"/>
        <v>0</v>
      </c>
      <c r="K312" s="233">
        <f t="shared" si="76"/>
        <v>0</v>
      </c>
      <c r="L312" s="233">
        <f t="shared" si="76"/>
        <v>0</v>
      </c>
      <c r="M312" s="233">
        <f t="shared" si="76"/>
        <v>0</v>
      </c>
      <c r="N312" s="233">
        <f t="shared" si="76"/>
        <v>0</v>
      </c>
      <c r="O312" s="233">
        <f t="shared" si="76"/>
        <v>0</v>
      </c>
      <c r="P312" s="233">
        <f t="shared" si="76"/>
        <v>0</v>
      </c>
      <c r="Q312" s="233">
        <f t="shared" si="76"/>
        <v>0</v>
      </c>
      <c r="R312" s="233">
        <f t="shared" si="76"/>
        <v>0</v>
      </c>
      <c r="S312" s="233">
        <f t="shared" si="76"/>
        <v>0</v>
      </c>
      <c r="T312" s="233">
        <f t="shared" si="76"/>
        <v>0</v>
      </c>
      <c r="U312" s="233">
        <f t="shared" si="76"/>
        <v>0</v>
      </c>
      <c r="V312" s="233">
        <f t="shared" si="76"/>
        <v>0</v>
      </c>
      <c r="W312" s="233">
        <f t="shared" si="76"/>
        <v>0</v>
      </c>
      <c r="X312" s="233">
        <f t="shared" si="76"/>
        <v>0</v>
      </c>
      <c r="Y312" s="233">
        <f t="shared" si="76"/>
        <v>0</v>
      </c>
      <c r="Z312" s="233">
        <f t="shared" si="76"/>
        <v>0</v>
      </c>
      <c r="AA312" s="233">
        <f t="shared" si="76"/>
        <v>0</v>
      </c>
      <c r="AB312" s="233">
        <f t="shared" si="76"/>
        <v>0</v>
      </c>
      <c r="AC312" s="233">
        <f t="shared" si="76"/>
        <v>0</v>
      </c>
      <c r="AD312" s="233">
        <f t="shared" si="76"/>
        <v>0</v>
      </c>
      <c r="AE312" s="233">
        <f t="shared" si="76"/>
        <v>0</v>
      </c>
      <c r="AF312" s="233">
        <f t="shared" si="76"/>
        <v>0</v>
      </c>
      <c r="AG312" s="233">
        <f t="shared" si="76"/>
        <v>0</v>
      </c>
    </row>
    <row r="313" spans="1:33" ht="18.75">
      <c r="A313" s="234">
        <v>6274003</v>
      </c>
      <c r="B313" s="235" t="s">
        <v>337</v>
      </c>
      <c r="C313" s="93" t="s">
        <v>99</v>
      </c>
      <c r="D313" s="19"/>
      <c r="E313" s="58">
        <f t="shared" ref="E313:E320" si="77">SUM(F313:AG313)</f>
        <v>0</v>
      </c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  <c r="AE313" s="118"/>
      <c r="AF313" s="118"/>
      <c r="AG313" s="118"/>
    </row>
    <row r="314" spans="1:33" ht="18.75">
      <c r="A314" s="637">
        <v>6291003</v>
      </c>
      <c r="B314" s="652" t="s">
        <v>338</v>
      </c>
      <c r="C314" s="173" t="s">
        <v>99</v>
      </c>
      <c r="D314" s="19"/>
      <c r="E314" s="58">
        <f t="shared" si="77"/>
        <v>0</v>
      </c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  <c r="AA314" s="118"/>
      <c r="AB314" s="118"/>
      <c r="AC314" s="118"/>
      <c r="AD314" s="118"/>
      <c r="AE314" s="118"/>
      <c r="AF314" s="118"/>
      <c r="AG314" s="118"/>
    </row>
    <row r="315" spans="1:33" ht="18.75">
      <c r="A315" s="637">
        <v>6291008</v>
      </c>
      <c r="B315" s="652" t="s">
        <v>339</v>
      </c>
      <c r="C315" s="173" t="s">
        <v>99</v>
      </c>
      <c r="D315" s="19"/>
      <c r="E315" s="58">
        <f t="shared" si="77"/>
        <v>0</v>
      </c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  <c r="AA315" s="118"/>
      <c r="AB315" s="118"/>
      <c r="AC315" s="118"/>
      <c r="AD315" s="118"/>
      <c r="AE315" s="118"/>
      <c r="AF315" s="118"/>
      <c r="AG315" s="118"/>
    </row>
    <row r="316" spans="1:33" ht="18.75">
      <c r="A316" s="637">
        <v>6291006</v>
      </c>
      <c r="B316" s="652" t="s">
        <v>340</v>
      </c>
      <c r="C316" s="173" t="s">
        <v>99</v>
      </c>
      <c r="D316" s="19"/>
      <c r="E316" s="58">
        <f t="shared" si="77"/>
        <v>0</v>
      </c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  <c r="AE316" s="118"/>
      <c r="AF316" s="118"/>
      <c r="AG316" s="118"/>
    </row>
    <row r="317" spans="1:33" ht="18.75">
      <c r="A317" s="637">
        <v>6291007</v>
      </c>
      <c r="B317" s="652" t="s">
        <v>341</v>
      </c>
      <c r="C317" s="173" t="s">
        <v>99</v>
      </c>
      <c r="D317" s="19"/>
      <c r="E317" s="58">
        <f t="shared" si="77"/>
        <v>0</v>
      </c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</row>
    <row r="318" spans="1:33" ht="18.75">
      <c r="A318" s="637">
        <v>6291009</v>
      </c>
      <c r="B318" s="652" t="s">
        <v>342</v>
      </c>
      <c r="C318" s="173" t="s">
        <v>99</v>
      </c>
      <c r="D318" s="19"/>
      <c r="E318" s="58">
        <f t="shared" si="77"/>
        <v>0</v>
      </c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  <c r="AA318" s="118"/>
      <c r="AB318" s="118"/>
      <c r="AC318" s="118"/>
      <c r="AD318" s="118"/>
      <c r="AE318" s="118"/>
      <c r="AF318" s="118"/>
      <c r="AG318" s="118"/>
    </row>
    <row r="319" spans="1:33" ht="18.75">
      <c r="A319" s="637">
        <v>6291010</v>
      </c>
      <c r="B319" s="652" t="s">
        <v>343</v>
      </c>
      <c r="C319" s="173" t="s">
        <v>99</v>
      </c>
      <c r="D319" s="19"/>
      <c r="E319" s="58">
        <f t="shared" si="77"/>
        <v>0</v>
      </c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  <c r="AE319" s="118"/>
      <c r="AF319" s="118"/>
      <c r="AG319" s="118"/>
    </row>
    <row r="320" spans="1:33" ht="18.75">
      <c r="A320" s="637">
        <v>6291011</v>
      </c>
      <c r="B320" s="652" t="s">
        <v>344</v>
      </c>
      <c r="C320" s="173" t="s">
        <v>99</v>
      </c>
      <c r="D320" s="19"/>
      <c r="E320" s="58">
        <f t="shared" si="77"/>
        <v>0</v>
      </c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  <c r="AA320" s="118"/>
      <c r="AB320" s="118"/>
      <c r="AC320" s="118"/>
      <c r="AD320" s="118"/>
      <c r="AE320" s="118"/>
      <c r="AF320" s="118"/>
      <c r="AG320" s="118"/>
    </row>
    <row r="321" spans="1:33" ht="18.75">
      <c r="A321" s="229" t="s">
        <v>345</v>
      </c>
      <c r="B321" s="230"/>
      <c r="C321" s="236"/>
      <c r="D321" s="232">
        <f>SUM(D322:D323)</f>
        <v>0</v>
      </c>
      <c r="E321" s="233">
        <f>SUM(E322:E323)</f>
        <v>0</v>
      </c>
      <c r="F321" s="233">
        <f t="shared" ref="F321:AF321" si="78">SUM(F322:F323)</f>
        <v>0</v>
      </c>
      <c r="G321" s="233">
        <f t="shared" si="78"/>
        <v>0</v>
      </c>
      <c r="H321" s="233">
        <f t="shared" si="78"/>
        <v>0</v>
      </c>
      <c r="I321" s="233">
        <f t="shared" si="78"/>
        <v>0</v>
      </c>
      <c r="J321" s="233">
        <f t="shared" si="78"/>
        <v>0</v>
      </c>
      <c r="K321" s="233">
        <f t="shared" si="78"/>
        <v>0</v>
      </c>
      <c r="L321" s="233">
        <f t="shared" si="78"/>
        <v>0</v>
      </c>
      <c r="M321" s="233">
        <f t="shared" si="78"/>
        <v>0</v>
      </c>
      <c r="N321" s="233">
        <f t="shared" si="78"/>
        <v>0</v>
      </c>
      <c r="O321" s="233">
        <f t="shared" si="78"/>
        <v>0</v>
      </c>
      <c r="P321" s="233">
        <f t="shared" si="78"/>
        <v>0</v>
      </c>
      <c r="Q321" s="233">
        <f t="shared" si="78"/>
        <v>0</v>
      </c>
      <c r="R321" s="233">
        <f t="shared" si="78"/>
        <v>0</v>
      </c>
      <c r="S321" s="233">
        <f t="shared" si="78"/>
        <v>0</v>
      </c>
      <c r="T321" s="233">
        <f t="shared" si="78"/>
        <v>0</v>
      </c>
      <c r="U321" s="233">
        <f t="shared" si="78"/>
        <v>0</v>
      </c>
      <c r="V321" s="233">
        <f t="shared" si="78"/>
        <v>0</v>
      </c>
      <c r="W321" s="233">
        <f t="shared" si="78"/>
        <v>0</v>
      </c>
      <c r="X321" s="233">
        <f t="shared" si="78"/>
        <v>0</v>
      </c>
      <c r="Y321" s="233">
        <f t="shared" si="78"/>
        <v>0</v>
      </c>
      <c r="Z321" s="233">
        <f t="shared" si="78"/>
        <v>0</v>
      </c>
      <c r="AA321" s="233">
        <f t="shared" si="78"/>
        <v>0</v>
      </c>
      <c r="AB321" s="233">
        <f t="shared" si="78"/>
        <v>0</v>
      </c>
      <c r="AC321" s="233">
        <f t="shared" si="78"/>
        <v>0</v>
      </c>
      <c r="AD321" s="233">
        <f t="shared" si="78"/>
        <v>0</v>
      </c>
      <c r="AE321" s="233">
        <f t="shared" si="78"/>
        <v>0</v>
      </c>
      <c r="AF321" s="233">
        <f t="shared" si="78"/>
        <v>0</v>
      </c>
      <c r="AG321" s="233">
        <f>SUM(AG322:AG323)</f>
        <v>0</v>
      </c>
    </row>
    <row r="322" spans="1:33" ht="18.75">
      <c r="A322" s="542">
        <v>6211002</v>
      </c>
      <c r="B322" s="653" t="s">
        <v>346</v>
      </c>
      <c r="C322" s="173" t="s">
        <v>99</v>
      </c>
      <c r="D322" s="19"/>
      <c r="E322" s="58">
        <f t="shared" ref="E322:E323" si="79">SUM(F322:AG322)</f>
        <v>0</v>
      </c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  <c r="AE322" s="118"/>
      <c r="AF322" s="118"/>
      <c r="AG322" s="118"/>
    </row>
    <row r="323" spans="1:33" ht="18.75">
      <c r="A323" s="654">
        <v>6275003</v>
      </c>
      <c r="B323" s="655" t="s">
        <v>347</v>
      </c>
      <c r="C323" s="173" t="s">
        <v>99</v>
      </c>
      <c r="D323" s="19"/>
      <c r="E323" s="58">
        <f t="shared" si="79"/>
        <v>0</v>
      </c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</row>
    <row r="324" spans="1:33" ht="18.75">
      <c r="A324" s="229" t="s">
        <v>348</v>
      </c>
      <c r="B324" s="230"/>
      <c r="C324" s="226"/>
      <c r="D324" s="232">
        <f>D325</f>
        <v>0</v>
      </c>
      <c r="E324" s="233">
        <f>E325</f>
        <v>0</v>
      </c>
      <c r="F324" s="233">
        <f t="shared" ref="F324:AG324" si="80">F325</f>
        <v>0</v>
      </c>
      <c r="G324" s="233">
        <f t="shared" si="80"/>
        <v>0</v>
      </c>
      <c r="H324" s="233">
        <f t="shared" si="80"/>
        <v>0</v>
      </c>
      <c r="I324" s="233">
        <f t="shared" si="80"/>
        <v>0</v>
      </c>
      <c r="J324" s="233">
        <f t="shared" si="80"/>
        <v>0</v>
      </c>
      <c r="K324" s="233">
        <f t="shared" si="80"/>
        <v>0</v>
      </c>
      <c r="L324" s="233">
        <f t="shared" si="80"/>
        <v>0</v>
      </c>
      <c r="M324" s="233">
        <f t="shared" si="80"/>
        <v>0</v>
      </c>
      <c r="N324" s="233">
        <f t="shared" si="80"/>
        <v>0</v>
      </c>
      <c r="O324" s="233">
        <f t="shared" si="80"/>
        <v>0</v>
      </c>
      <c r="P324" s="233">
        <f t="shared" si="80"/>
        <v>0</v>
      </c>
      <c r="Q324" s="233">
        <f t="shared" si="80"/>
        <v>0</v>
      </c>
      <c r="R324" s="233">
        <f t="shared" si="80"/>
        <v>0</v>
      </c>
      <c r="S324" s="233">
        <f t="shared" si="80"/>
        <v>0</v>
      </c>
      <c r="T324" s="233">
        <f t="shared" si="80"/>
        <v>0</v>
      </c>
      <c r="U324" s="233">
        <f t="shared" si="80"/>
        <v>0</v>
      </c>
      <c r="V324" s="233">
        <f t="shared" si="80"/>
        <v>0</v>
      </c>
      <c r="W324" s="233">
        <f t="shared" si="80"/>
        <v>0</v>
      </c>
      <c r="X324" s="233">
        <f t="shared" si="80"/>
        <v>0</v>
      </c>
      <c r="Y324" s="233">
        <f t="shared" si="80"/>
        <v>0</v>
      </c>
      <c r="Z324" s="233">
        <f t="shared" si="80"/>
        <v>0</v>
      </c>
      <c r="AA324" s="233">
        <f t="shared" si="80"/>
        <v>0</v>
      </c>
      <c r="AB324" s="233">
        <f t="shared" si="80"/>
        <v>0</v>
      </c>
      <c r="AC324" s="233">
        <f t="shared" si="80"/>
        <v>0</v>
      </c>
      <c r="AD324" s="233">
        <f t="shared" si="80"/>
        <v>0</v>
      </c>
      <c r="AE324" s="233">
        <f t="shared" si="80"/>
        <v>0</v>
      </c>
      <c r="AF324" s="233">
        <f t="shared" si="80"/>
        <v>0</v>
      </c>
      <c r="AG324" s="233">
        <f t="shared" si="80"/>
        <v>0</v>
      </c>
    </row>
    <row r="325" spans="1:33" ht="18.75">
      <c r="A325" s="542">
        <v>4262001</v>
      </c>
      <c r="B325" s="653" t="s">
        <v>348</v>
      </c>
      <c r="C325" s="173" t="s">
        <v>99</v>
      </c>
      <c r="D325" s="19"/>
      <c r="E325" s="58">
        <f>SUM(F325:AG325)</f>
        <v>0</v>
      </c>
      <c r="F325" s="118">
        <v>0</v>
      </c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</row>
    <row r="326" spans="1:33" ht="18.75">
      <c r="A326" s="229" t="s">
        <v>349</v>
      </c>
      <c r="B326" s="230"/>
      <c r="C326" s="237"/>
      <c r="D326" s="238">
        <f>SUM(D327:D329)</f>
        <v>24106000</v>
      </c>
      <c r="E326" s="233">
        <f>SUM(E327:E329)</f>
        <v>28898000</v>
      </c>
      <c r="F326" s="233">
        <f t="shared" ref="F326:AG326" si="81">SUM(F327:F329)</f>
        <v>5995400</v>
      </c>
      <c r="G326" s="233">
        <f t="shared" si="81"/>
        <v>3641500</v>
      </c>
      <c r="H326" s="233">
        <f t="shared" si="81"/>
        <v>656200</v>
      </c>
      <c r="I326" s="233">
        <f t="shared" si="81"/>
        <v>1411200</v>
      </c>
      <c r="J326" s="233">
        <f t="shared" si="81"/>
        <v>1011500</v>
      </c>
      <c r="K326" s="233">
        <f t="shared" si="81"/>
        <v>473200</v>
      </c>
      <c r="L326" s="233">
        <f t="shared" si="81"/>
        <v>344300</v>
      </c>
      <c r="M326" s="233">
        <f t="shared" si="81"/>
        <v>325300</v>
      </c>
      <c r="N326" s="233">
        <f t="shared" si="81"/>
        <v>408000</v>
      </c>
      <c r="O326" s="233">
        <f t="shared" si="81"/>
        <v>1263600</v>
      </c>
      <c r="P326" s="233">
        <f t="shared" si="81"/>
        <v>282700</v>
      </c>
      <c r="Q326" s="233">
        <f t="shared" si="81"/>
        <v>2074600</v>
      </c>
      <c r="R326" s="233">
        <f t="shared" si="81"/>
        <v>395700</v>
      </c>
      <c r="S326" s="233">
        <f t="shared" si="81"/>
        <v>774000</v>
      </c>
      <c r="T326" s="233">
        <f t="shared" si="81"/>
        <v>1083900</v>
      </c>
      <c r="U326" s="233">
        <f t="shared" si="81"/>
        <v>383300</v>
      </c>
      <c r="V326" s="233">
        <f t="shared" si="81"/>
        <v>438200</v>
      </c>
      <c r="W326" s="233">
        <f t="shared" si="81"/>
        <v>811800</v>
      </c>
      <c r="X326" s="233">
        <f t="shared" si="81"/>
        <v>396500</v>
      </c>
      <c r="Y326" s="233">
        <f t="shared" si="81"/>
        <v>1118800</v>
      </c>
      <c r="Z326" s="233">
        <f t="shared" si="81"/>
        <v>640000</v>
      </c>
      <c r="AA326" s="233">
        <f t="shared" si="81"/>
        <v>1417800</v>
      </c>
      <c r="AB326" s="233">
        <f t="shared" si="81"/>
        <v>648100</v>
      </c>
      <c r="AC326" s="233">
        <f t="shared" si="81"/>
        <v>348200</v>
      </c>
      <c r="AD326" s="233">
        <f t="shared" si="81"/>
        <v>741900</v>
      </c>
      <c r="AE326" s="233">
        <f t="shared" si="81"/>
        <v>721500</v>
      </c>
      <c r="AF326" s="233">
        <f t="shared" si="81"/>
        <v>413100</v>
      </c>
      <c r="AG326" s="233">
        <f t="shared" si="81"/>
        <v>677700</v>
      </c>
    </row>
    <row r="327" spans="1:33" ht="18.75">
      <c r="A327" s="542">
        <v>5111008</v>
      </c>
      <c r="B327" s="653" t="s">
        <v>350</v>
      </c>
      <c r="C327" s="173" t="s">
        <v>99</v>
      </c>
      <c r="D327" s="169"/>
      <c r="E327" s="118">
        <f t="shared" ref="E327:E328" si="82">SUM(F327:AG327)</f>
        <v>0</v>
      </c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  <c r="AA327" s="118"/>
      <c r="AB327" s="118"/>
      <c r="AC327" s="118"/>
      <c r="AD327" s="118"/>
      <c r="AE327" s="118"/>
      <c r="AF327" s="118"/>
      <c r="AG327" s="118"/>
    </row>
    <row r="328" spans="1:33" ht="18.75">
      <c r="A328" s="542">
        <v>5111009</v>
      </c>
      <c r="B328" s="653" t="s">
        <v>351</v>
      </c>
      <c r="C328" s="173" t="s">
        <v>99</v>
      </c>
      <c r="D328" s="169"/>
      <c r="E328" s="118">
        <f t="shared" si="82"/>
        <v>0</v>
      </c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  <c r="AA328" s="118"/>
      <c r="AB328" s="118"/>
      <c r="AC328" s="118"/>
      <c r="AD328" s="118"/>
      <c r="AE328" s="118"/>
      <c r="AF328" s="118"/>
      <c r="AG328" s="118"/>
    </row>
    <row r="329" spans="1:33" ht="18.75">
      <c r="A329" s="542">
        <v>6284001</v>
      </c>
      <c r="B329" s="653" t="s">
        <v>352</v>
      </c>
      <c r="C329" s="173" t="s">
        <v>99</v>
      </c>
      <c r="D329" s="169">
        <v>24106000</v>
      </c>
      <c r="E329" s="118">
        <f>SUM(F329:AG329)</f>
        <v>28898000</v>
      </c>
      <c r="F329" s="118">
        <v>5995400</v>
      </c>
      <c r="G329" s="118">
        <v>3641500</v>
      </c>
      <c r="H329" s="118">
        <v>656200</v>
      </c>
      <c r="I329" s="118">
        <v>1411200</v>
      </c>
      <c r="J329" s="118">
        <v>1011500</v>
      </c>
      <c r="K329" s="118">
        <v>473200</v>
      </c>
      <c r="L329" s="118">
        <v>344300</v>
      </c>
      <c r="M329" s="118">
        <v>325300</v>
      </c>
      <c r="N329" s="118">
        <v>408000</v>
      </c>
      <c r="O329" s="118">
        <v>1263600</v>
      </c>
      <c r="P329" s="118">
        <v>282700</v>
      </c>
      <c r="Q329" s="118">
        <v>2074600</v>
      </c>
      <c r="R329" s="118">
        <v>395700</v>
      </c>
      <c r="S329" s="118">
        <v>774000</v>
      </c>
      <c r="T329" s="118">
        <v>1083900</v>
      </c>
      <c r="U329" s="118">
        <v>383300</v>
      </c>
      <c r="V329" s="118">
        <v>438200</v>
      </c>
      <c r="W329" s="118">
        <v>811800</v>
      </c>
      <c r="X329" s="118">
        <v>396500</v>
      </c>
      <c r="Y329" s="118">
        <v>1118800</v>
      </c>
      <c r="Z329" s="118">
        <v>640000</v>
      </c>
      <c r="AA329" s="118">
        <v>1417800</v>
      </c>
      <c r="AB329" s="118">
        <v>648100</v>
      </c>
      <c r="AC329" s="118">
        <v>348200</v>
      </c>
      <c r="AD329" s="118">
        <v>741900</v>
      </c>
      <c r="AE329" s="118">
        <v>721500</v>
      </c>
      <c r="AF329" s="118">
        <v>413100</v>
      </c>
      <c r="AG329" s="118">
        <v>677700</v>
      </c>
    </row>
    <row r="330" spans="1:33" ht="21">
      <c r="A330" s="224" t="s">
        <v>353</v>
      </c>
      <c r="B330" s="230"/>
      <c r="C330" s="226" t="s">
        <v>99</v>
      </c>
      <c r="D330" s="227">
        <f>D63+D324+D274-D251-D253-D312-D326-D295-D321</f>
        <v>-34619260</v>
      </c>
      <c r="E330" s="233">
        <f>SUM(F330:AG330)</f>
        <v>703293290</v>
      </c>
      <c r="F330" s="228">
        <f t="shared" ref="F330:AG330" si="83">F63+F324+F274-F251-F253-F312-F326-F295-F321</f>
        <v>-132183675</v>
      </c>
      <c r="G330" s="228">
        <f t="shared" si="83"/>
        <v>360981929</v>
      </c>
      <c r="H330" s="228">
        <f t="shared" si="83"/>
        <v>-1730228</v>
      </c>
      <c r="I330" s="228">
        <f t="shared" si="83"/>
        <v>35892219</v>
      </c>
      <c r="J330" s="228">
        <f t="shared" si="83"/>
        <v>55742015</v>
      </c>
      <c r="K330" s="228">
        <f t="shared" si="83"/>
        <v>7270070</v>
      </c>
      <c r="L330" s="228">
        <f t="shared" si="83"/>
        <v>9646420</v>
      </c>
      <c r="M330" s="228">
        <f t="shared" si="83"/>
        <v>16656797</v>
      </c>
      <c r="N330" s="228">
        <f t="shared" si="83"/>
        <v>6952726</v>
      </c>
      <c r="O330" s="228">
        <f t="shared" si="83"/>
        <v>23776152</v>
      </c>
      <c r="P330" s="228">
        <f t="shared" si="83"/>
        <v>-3266129</v>
      </c>
      <c r="Q330" s="228">
        <f t="shared" si="83"/>
        <v>67052874</v>
      </c>
      <c r="R330" s="228">
        <f t="shared" si="83"/>
        <v>-2044023</v>
      </c>
      <c r="S330" s="228">
        <f t="shared" si="83"/>
        <v>2135395</v>
      </c>
      <c r="T330" s="228">
        <f t="shared" si="83"/>
        <v>21873437</v>
      </c>
      <c r="U330" s="228">
        <f t="shared" si="83"/>
        <v>2718769</v>
      </c>
      <c r="V330" s="228">
        <f t="shared" si="83"/>
        <v>2346363</v>
      </c>
      <c r="W330" s="228">
        <f t="shared" si="83"/>
        <v>38138736</v>
      </c>
      <c r="X330" s="228">
        <f t="shared" si="83"/>
        <v>3236688</v>
      </c>
      <c r="Y330" s="228">
        <f t="shared" si="83"/>
        <v>42571143</v>
      </c>
      <c r="Z330" s="228">
        <f t="shared" si="83"/>
        <v>247504</v>
      </c>
      <c r="AA330" s="228">
        <f t="shared" si="83"/>
        <v>103459990</v>
      </c>
      <c r="AB330" s="228">
        <f t="shared" si="83"/>
        <v>1200750</v>
      </c>
      <c r="AC330" s="228">
        <f t="shared" si="83"/>
        <v>1902066</v>
      </c>
      <c r="AD330" s="228">
        <f t="shared" si="83"/>
        <v>197325</v>
      </c>
      <c r="AE330" s="228">
        <f t="shared" si="83"/>
        <v>34225872</v>
      </c>
      <c r="AF330" s="228">
        <f t="shared" si="83"/>
        <v>1488890</v>
      </c>
      <c r="AG330" s="228">
        <f t="shared" si="83"/>
        <v>2803215</v>
      </c>
    </row>
    <row r="331" spans="1:33" ht="18.75">
      <c r="A331" s="239" t="s">
        <v>354</v>
      </c>
      <c r="B331" s="76"/>
      <c r="C331" s="9" t="s">
        <v>99</v>
      </c>
      <c r="D331" s="240"/>
      <c r="E331" s="241"/>
      <c r="F331" s="240"/>
      <c r="G331" s="240"/>
      <c r="H331" s="240"/>
      <c r="I331" s="240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</row>
    <row r="332" spans="1:33" s="64" customFormat="1" ht="18.75">
      <c r="A332" s="242" t="s">
        <v>355</v>
      </c>
      <c r="B332" s="243"/>
      <c r="C332" s="244" t="s">
        <v>99</v>
      </c>
      <c r="D332" s="245"/>
      <c r="E332" s="246">
        <f>SUM(F332:AG332)</f>
        <v>0</v>
      </c>
      <c r="F332" s="246">
        <f xml:space="preserve"> F337+F342+F347+F352</f>
        <v>0</v>
      </c>
      <c r="G332" s="246">
        <f t="shared" ref="G332:AG335" si="84" xml:space="preserve"> G337+G342+G347+G352</f>
        <v>0</v>
      </c>
      <c r="H332" s="246">
        <f t="shared" si="84"/>
        <v>0</v>
      </c>
      <c r="I332" s="246">
        <f t="shared" si="84"/>
        <v>0</v>
      </c>
      <c r="J332" s="246">
        <f t="shared" si="84"/>
        <v>0</v>
      </c>
      <c r="K332" s="246">
        <f t="shared" si="84"/>
        <v>0</v>
      </c>
      <c r="L332" s="246">
        <f t="shared" si="84"/>
        <v>0</v>
      </c>
      <c r="M332" s="246">
        <f t="shared" si="84"/>
        <v>0</v>
      </c>
      <c r="N332" s="246">
        <f t="shared" si="84"/>
        <v>0</v>
      </c>
      <c r="O332" s="246">
        <f t="shared" si="84"/>
        <v>0</v>
      </c>
      <c r="P332" s="246">
        <f t="shared" si="84"/>
        <v>0</v>
      </c>
      <c r="Q332" s="246">
        <f t="shared" si="84"/>
        <v>0</v>
      </c>
      <c r="R332" s="246">
        <f t="shared" si="84"/>
        <v>0</v>
      </c>
      <c r="S332" s="246">
        <f t="shared" si="84"/>
        <v>0</v>
      </c>
      <c r="T332" s="246">
        <f t="shared" si="84"/>
        <v>0</v>
      </c>
      <c r="U332" s="246">
        <f t="shared" si="84"/>
        <v>0</v>
      </c>
      <c r="V332" s="246">
        <f t="shared" si="84"/>
        <v>0</v>
      </c>
      <c r="W332" s="246">
        <f t="shared" si="84"/>
        <v>0</v>
      </c>
      <c r="X332" s="246">
        <f t="shared" si="84"/>
        <v>0</v>
      </c>
      <c r="Y332" s="246">
        <f t="shared" si="84"/>
        <v>0</v>
      </c>
      <c r="Z332" s="246">
        <f t="shared" si="84"/>
        <v>0</v>
      </c>
      <c r="AA332" s="246">
        <f t="shared" si="84"/>
        <v>0</v>
      </c>
      <c r="AB332" s="246">
        <f t="shared" si="84"/>
        <v>0</v>
      </c>
      <c r="AC332" s="246">
        <f t="shared" si="84"/>
        <v>0</v>
      </c>
      <c r="AD332" s="246">
        <f t="shared" si="84"/>
        <v>0</v>
      </c>
      <c r="AE332" s="246">
        <f t="shared" si="84"/>
        <v>0</v>
      </c>
      <c r="AF332" s="246">
        <f t="shared" si="84"/>
        <v>0</v>
      </c>
      <c r="AG332" s="246">
        <f t="shared" si="84"/>
        <v>0</v>
      </c>
    </row>
    <row r="333" spans="1:33" s="64" customFormat="1" ht="18.75">
      <c r="A333" s="656" t="s">
        <v>356</v>
      </c>
      <c r="B333" s="657"/>
      <c r="C333" s="658" t="s">
        <v>99</v>
      </c>
      <c r="D333" s="247"/>
      <c r="E333" s="248">
        <f t="shared" ref="E333:E335" si="85">SUM(F333:AG333)</f>
        <v>0</v>
      </c>
      <c r="F333" s="248">
        <f t="shared" ref="F333:H335" si="86" xml:space="preserve"> F338+F343+F348+F353</f>
        <v>0</v>
      </c>
      <c r="G333" s="248">
        <f t="shared" si="86"/>
        <v>0</v>
      </c>
      <c r="H333" s="248">
        <f t="shared" si="86"/>
        <v>0</v>
      </c>
      <c r="I333" s="248">
        <f t="shared" si="84"/>
        <v>0</v>
      </c>
      <c r="J333" s="248">
        <f t="shared" si="84"/>
        <v>0</v>
      </c>
      <c r="K333" s="248">
        <f t="shared" si="84"/>
        <v>0</v>
      </c>
      <c r="L333" s="248">
        <f t="shared" si="84"/>
        <v>0</v>
      </c>
      <c r="M333" s="248">
        <f t="shared" si="84"/>
        <v>0</v>
      </c>
      <c r="N333" s="248">
        <f t="shared" si="84"/>
        <v>0</v>
      </c>
      <c r="O333" s="248">
        <f t="shared" si="84"/>
        <v>0</v>
      </c>
      <c r="P333" s="248">
        <f t="shared" si="84"/>
        <v>0</v>
      </c>
      <c r="Q333" s="248">
        <f t="shared" si="84"/>
        <v>0</v>
      </c>
      <c r="R333" s="248">
        <f t="shared" si="84"/>
        <v>0</v>
      </c>
      <c r="S333" s="248">
        <f t="shared" si="84"/>
        <v>0</v>
      </c>
      <c r="T333" s="248">
        <f t="shared" si="84"/>
        <v>0</v>
      </c>
      <c r="U333" s="248">
        <f t="shared" si="84"/>
        <v>0</v>
      </c>
      <c r="V333" s="248">
        <f t="shared" si="84"/>
        <v>0</v>
      </c>
      <c r="W333" s="248">
        <f t="shared" si="84"/>
        <v>0</v>
      </c>
      <c r="X333" s="248">
        <f t="shared" si="84"/>
        <v>0</v>
      </c>
      <c r="Y333" s="248">
        <f t="shared" si="84"/>
        <v>0</v>
      </c>
      <c r="Z333" s="248">
        <f t="shared" si="84"/>
        <v>0</v>
      </c>
      <c r="AA333" s="248">
        <f t="shared" si="84"/>
        <v>0</v>
      </c>
      <c r="AB333" s="248">
        <f t="shared" si="84"/>
        <v>0</v>
      </c>
      <c r="AC333" s="248">
        <f t="shared" si="84"/>
        <v>0</v>
      </c>
      <c r="AD333" s="248">
        <f t="shared" si="84"/>
        <v>0</v>
      </c>
      <c r="AE333" s="248">
        <f t="shared" si="84"/>
        <v>0</v>
      </c>
      <c r="AF333" s="248">
        <f t="shared" si="84"/>
        <v>0</v>
      </c>
      <c r="AG333" s="248">
        <f t="shared" si="84"/>
        <v>0</v>
      </c>
    </row>
    <row r="334" spans="1:33" s="64" customFormat="1" ht="18.75">
      <c r="A334" s="659" t="s">
        <v>357</v>
      </c>
      <c r="B334" s="660"/>
      <c r="C334" s="661" t="s">
        <v>99</v>
      </c>
      <c r="D334" s="249"/>
      <c r="E334" s="250">
        <f t="shared" si="85"/>
        <v>0</v>
      </c>
      <c r="F334" s="250">
        <f t="shared" si="86"/>
        <v>0</v>
      </c>
      <c r="G334" s="250">
        <f t="shared" si="86"/>
        <v>0</v>
      </c>
      <c r="H334" s="250">
        <f t="shared" si="86"/>
        <v>0</v>
      </c>
      <c r="I334" s="250">
        <f t="shared" si="84"/>
        <v>0</v>
      </c>
      <c r="J334" s="250">
        <f t="shared" si="84"/>
        <v>0</v>
      </c>
      <c r="K334" s="250">
        <f t="shared" si="84"/>
        <v>0</v>
      </c>
      <c r="L334" s="250">
        <f t="shared" si="84"/>
        <v>0</v>
      </c>
      <c r="M334" s="250">
        <f t="shared" si="84"/>
        <v>0</v>
      </c>
      <c r="N334" s="250">
        <f t="shared" si="84"/>
        <v>0</v>
      </c>
      <c r="O334" s="250">
        <f t="shared" si="84"/>
        <v>0</v>
      </c>
      <c r="P334" s="250">
        <f t="shared" si="84"/>
        <v>0</v>
      </c>
      <c r="Q334" s="250">
        <f t="shared" si="84"/>
        <v>0</v>
      </c>
      <c r="R334" s="250">
        <f t="shared" si="84"/>
        <v>0</v>
      </c>
      <c r="S334" s="250">
        <f t="shared" si="84"/>
        <v>0</v>
      </c>
      <c r="T334" s="250">
        <f t="shared" si="84"/>
        <v>0</v>
      </c>
      <c r="U334" s="250">
        <f t="shared" si="84"/>
        <v>0</v>
      </c>
      <c r="V334" s="250">
        <f t="shared" si="84"/>
        <v>0</v>
      </c>
      <c r="W334" s="250">
        <f t="shared" si="84"/>
        <v>0</v>
      </c>
      <c r="X334" s="250">
        <f t="shared" si="84"/>
        <v>0</v>
      </c>
      <c r="Y334" s="250">
        <f t="shared" si="84"/>
        <v>0</v>
      </c>
      <c r="Z334" s="250">
        <f t="shared" si="84"/>
        <v>0</v>
      </c>
      <c r="AA334" s="250">
        <f t="shared" si="84"/>
        <v>0</v>
      </c>
      <c r="AB334" s="250">
        <f t="shared" si="84"/>
        <v>0</v>
      </c>
      <c r="AC334" s="250">
        <f t="shared" si="84"/>
        <v>0</v>
      </c>
      <c r="AD334" s="250">
        <f t="shared" si="84"/>
        <v>0</v>
      </c>
      <c r="AE334" s="250">
        <f t="shared" si="84"/>
        <v>0</v>
      </c>
      <c r="AF334" s="250">
        <f t="shared" si="84"/>
        <v>0</v>
      </c>
      <c r="AG334" s="250">
        <f t="shared" si="84"/>
        <v>0</v>
      </c>
    </row>
    <row r="335" spans="1:33" s="64" customFormat="1" ht="18.75">
      <c r="A335" s="251" t="s">
        <v>356</v>
      </c>
      <c r="B335" s="252"/>
      <c r="C335" s="253" t="s">
        <v>99</v>
      </c>
      <c r="D335" s="254"/>
      <c r="E335" s="255">
        <f t="shared" si="85"/>
        <v>0</v>
      </c>
      <c r="F335" s="255">
        <f t="shared" si="86"/>
        <v>0</v>
      </c>
      <c r="G335" s="255">
        <f t="shared" si="86"/>
        <v>0</v>
      </c>
      <c r="H335" s="255">
        <f t="shared" si="86"/>
        <v>0</v>
      </c>
      <c r="I335" s="255">
        <f t="shared" si="84"/>
        <v>0</v>
      </c>
      <c r="J335" s="255">
        <f t="shared" si="84"/>
        <v>0</v>
      </c>
      <c r="K335" s="255">
        <f t="shared" si="84"/>
        <v>0</v>
      </c>
      <c r="L335" s="255">
        <f t="shared" si="84"/>
        <v>0</v>
      </c>
      <c r="M335" s="255">
        <f t="shared" si="84"/>
        <v>0</v>
      </c>
      <c r="N335" s="255">
        <f t="shared" si="84"/>
        <v>0</v>
      </c>
      <c r="O335" s="255">
        <f t="shared" si="84"/>
        <v>0</v>
      </c>
      <c r="P335" s="255">
        <f t="shared" si="84"/>
        <v>0</v>
      </c>
      <c r="Q335" s="255">
        <f t="shared" si="84"/>
        <v>0</v>
      </c>
      <c r="R335" s="255">
        <f t="shared" si="84"/>
        <v>0</v>
      </c>
      <c r="S335" s="255">
        <f t="shared" si="84"/>
        <v>0</v>
      </c>
      <c r="T335" s="255">
        <f t="shared" si="84"/>
        <v>0</v>
      </c>
      <c r="U335" s="255">
        <f t="shared" si="84"/>
        <v>0</v>
      </c>
      <c r="V335" s="255">
        <f t="shared" si="84"/>
        <v>0</v>
      </c>
      <c r="W335" s="255">
        <f t="shared" si="84"/>
        <v>0</v>
      </c>
      <c r="X335" s="255">
        <f t="shared" si="84"/>
        <v>0</v>
      </c>
      <c r="Y335" s="255">
        <f t="shared" si="84"/>
        <v>0</v>
      </c>
      <c r="Z335" s="255">
        <f t="shared" si="84"/>
        <v>0</v>
      </c>
      <c r="AA335" s="255">
        <f t="shared" si="84"/>
        <v>0</v>
      </c>
      <c r="AB335" s="255">
        <f t="shared" si="84"/>
        <v>0</v>
      </c>
      <c r="AC335" s="255">
        <f t="shared" si="84"/>
        <v>0</v>
      </c>
      <c r="AD335" s="255">
        <f t="shared" si="84"/>
        <v>0</v>
      </c>
      <c r="AE335" s="255">
        <f t="shared" si="84"/>
        <v>0</v>
      </c>
      <c r="AF335" s="255">
        <f t="shared" si="84"/>
        <v>0</v>
      </c>
      <c r="AG335" s="255">
        <f t="shared" si="84"/>
        <v>0</v>
      </c>
    </row>
    <row r="336" spans="1:33" ht="18.75">
      <c r="A336" s="109" t="s">
        <v>358</v>
      </c>
      <c r="B336" s="138"/>
      <c r="C336" s="111" t="s">
        <v>99</v>
      </c>
      <c r="D336" s="256"/>
      <c r="E336" s="257">
        <f t="shared" ref="E336:E351" si="87">SUM(F336:T336)</f>
        <v>0</v>
      </c>
      <c r="F336" s="258"/>
      <c r="G336" s="258"/>
      <c r="H336" s="258"/>
      <c r="I336" s="258"/>
      <c r="J336" s="258"/>
      <c r="K336" s="258"/>
      <c r="L336" s="258"/>
      <c r="M336" s="258"/>
      <c r="N336" s="258"/>
      <c r="O336" s="258"/>
      <c r="P336" s="258"/>
      <c r="Q336" s="258"/>
      <c r="R336" s="258"/>
      <c r="S336" s="258"/>
      <c r="T336" s="258"/>
      <c r="U336" s="258"/>
      <c r="V336" s="258"/>
      <c r="W336" s="258"/>
      <c r="X336" s="258"/>
      <c r="Y336" s="258"/>
      <c r="Z336" s="258"/>
      <c r="AA336" s="258"/>
      <c r="AB336" s="258"/>
      <c r="AC336" s="258"/>
      <c r="AD336" s="258"/>
      <c r="AE336" s="258"/>
      <c r="AF336" s="258"/>
      <c r="AG336" s="258"/>
    </row>
    <row r="337" spans="1:33" ht="18.75">
      <c r="A337" s="540" t="s">
        <v>355</v>
      </c>
      <c r="B337" s="541"/>
      <c r="C337" s="164" t="s">
        <v>99</v>
      </c>
      <c r="D337" s="19"/>
      <c r="E337" s="260">
        <f>SUM(F337:AG337)</f>
        <v>0</v>
      </c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</row>
    <row r="338" spans="1:33" ht="18.75">
      <c r="A338" s="540" t="s">
        <v>356</v>
      </c>
      <c r="B338" s="541"/>
      <c r="C338" s="164" t="s">
        <v>99</v>
      </c>
      <c r="D338" s="19"/>
      <c r="E338" s="257">
        <f t="shared" ref="E338:E340" si="88">SUM(F338:AG338)</f>
        <v>0</v>
      </c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</row>
    <row r="339" spans="1:33" ht="18.75">
      <c r="A339" s="542" t="s">
        <v>357</v>
      </c>
      <c r="B339" s="543"/>
      <c r="C339" s="261" t="s">
        <v>99</v>
      </c>
      <c r="D339" s="19"/>
      <c r="E339" s="260">
        <f t="shared" si="88"/>
        <v>0</v>
      </c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</row>
    <row r="340" spans="1:33" ht="18.75">
      <c r="A340" s="542" t="s">
        <v>356</v>
      </c>
      <c r="B340" s="543"/>
      <c r="C340" s="261" t="s">
        <v>99</v>
      </c>
      <c r="D340" s="19"/>
      <c r="E340" s="257">
        <f t="shared" si="88"/>
        <v>0</v>
      </c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</row>
    <row r="341" spans="1:33" ht="18.75">
      <c r="A341" s="542" t="s">
        <v>359</v>
      </c>
      <c r="B341" s="543"/>
      <c r="C341" s="261" t="s">
        <v>99</v>
      </c>
      <c r="D341" s="19"/>
      <c r="E341" s="257">
        <f t="shared" si="87"/>
        <v>0</v>
      </c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</row>
    <row r="342" spans="1:33" ht="18.75">
      <c r="A342" s="542" t="s">
        <v>355</v>
      </c>
      <c r="B342" s="543"/>
      <c r="C342" s="261" t="s">
        <v>99</v>
      </c>
      <c r="D342" s="19"/>
      <c r="E342" s="260">
        <f t="shared" ref="E342:E345" si="89">SUM(F342:AG342)</f>
        <v>0</v>
      </c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</row>
    <row r="343" spans="1:33" ht="18.75">
      <c r="A343" s="542" t="s">
        <v>356</v>
      </c>
      <c r="B343" s="543"/>
      <c r="C343" s="261" t="s">
        <v>99</v>
      </c>
      <c r="D343" s="19"/>
      <c r="E343" s="257">
        <f t="shared" si="89"/>
        <v>0</v>
      </c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</row>
    <row r="344" spans="1:33" ht="18.75">
      <c r="A344" s="542" t="s">
        <v>357</v>
      </c>
      <c r="B344" s="543"/>
      <c r="C344" s="261" t="s">
        <v>99</v>
      </c>
      <c r="D344" s="19"/>
      <c r="E344" s="260">
        <f t="shared" si="89"/>
        <v>0</v>
      </c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</row>
    <row r="345" spans="1:33" ht="18.75">
      <c r="A345" s="542" t="s">
        <v>356</v>
      </c>
      <c r="B345" s="543"/>
      <c r="C345" s="261" t="s">
        <v>99</v>
      </c>
      <c r="D345" s="19"/>
      <c r="E345" s="257">
        <f t="shared" si="89"/>
        <v>0</v>
      </c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</row>
    <row r="346" spans="1:33" ht="18.75">
      <c r="A346" s="542" t="s">
        <v>360</v>
      </c>
      <c r="B346" s="543"/>
      <c r="C346" s="261" t="s">
        <v>99</v>
      </c>
      <c r="D346" s="19"/>
      <c r="E346" s="257">
        <f t="shared" si="87"/>
        <v>0</v>
      </c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</row>
    <row r="347" spans="1:33" ht="18.75">
      <c r="A347" s="542" t="s">
        <v>355</v>
      </c>
      <c r="B347" s="543"/>
      <c r="C347" s="261" t="s">
        <v>99</v>
      </c>
      <c r="D347" s="19"/>
      <c r="E347" s="260">
        <f t="shared" ref="E347:E350" si="90">SUM(F347:AG347)</f>
        <v>0</v>
      </c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</row>
    <row r="348" spans="1:33" ht="18.75">
      <c r="A348" s="542" t="s">
        <v>356</v>
      </c>
      <c r="B348" s="543"/>
      <c r="C348" s="261" t="s">
        <v>99</v>
      </c>
      <c r="D348" s="19"/>
      <c r="E348" s="257">
        <f t="shared" si="90"/>
        <v>0</v>
      </c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</row>
    <row r="349" spans="1:33" ht="18.75">
      <c r="A349" s="542" t="s">
        <v>357</v>
      </c>
      <c r="B349" s="543"/>
      <c r="C349" s="261" t="s">
        <v>99</v>
      </c>
      <c r="D349" s="19"/>
      <c r="E349" s="260">
        <f t="shared" si="90"/>
        <v>0</v>
      </c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</row>
    <row r="350" spans="1:33" ht="18.75">
      <c r="A350" s="542" t="s">
        <v>356</v>
      </c>
      <c r="B350" s="543"/>
      <c r="C350" s="173" t="s">
        <v>99</v>
      </c>
      <c r="D350" s="19"/>
      <c r="E350" s="257">
        <f t="shared" si="90"/>
        <v>0</v>
      </c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</row>
    <row r="351" spans="1:33" ht="18.75">
      <c r="A351" s="542" t="s">
        <v>361</v>
      </c>
      <c r="B351" s="543"/>
      <c r="C351" s="173"/>
      <c r="D351" s="19"/>
      <c r="E351" s="257">
        <f t="shared" si="87"/>
        <v>0</v>
      </c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</row>
    <row r="352" spans="1:33" ht="18.75">
      <c r="A352" s="542" t="s">
        <v>355</v>
      </c>
      <c r="B352" s="543"/>
      <c r="C352" s="173" t="s">
        <v>362</v>
      </c>
      <c r="D352" s="19"/>
      <c r="E352" s="260">
        <f t="shared" ref="E352:E354" si="91">SUM(F352:AG352)</f>
        <v>0</v>
      </c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</row>
    <row r="353" spans="1:33" ht="18.75">
      <c r="A353" s="542" t="s">
        <v>356</v>
      </c>
      <c r="B353" s="543"/>
      <c r="C353" s="173" t="s">
        <v>99</v>
      </c>
      <c r="D353" s="19"/>
      <c r="E353" s="257">
        <f t="shared" si="91"/>
        <v>0</v>
      </c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</row>
    <row r="354" spans="1:33" ht="18.75">
      <c r="A354" s="542" t="s">
        <v>357</v>
      </c>
      <c r="B354" s="543"/>
      <c r="C354" s="173" t="s">
        <v>362</v>
      </c>
      <c r="D354" s="19"/>
      <c r="E354" s="260">
        <f t="shared" si="91"/>
        <v>0</v>
      </c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</row>
    <row r="355" spans="1:33" ht="18.75">
      <c r="A355" s="262" t="s">
        <v>356</v>
      </c>
      <c r="B355" s="263"/>
      <c r="C355" s="174" t="s">
        <v>99</v>
      </c>
      <c r="D355" s="19"/>
      <c r="E355" s="257">
        <f>SUM(F355:AG355)</f>
        <v>0</v>
      </c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</row>
    <row r="356" spans="1:33" ht="18.75">
      <c r="A356" s="264" t="s">
        <v>363</v>
      </c>
      <c r="B356" s="265"/>
      <c r="C356" s="266"/>
      <c r="D356" s="267"/>
      <c r="E356" s="268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  <c r="AA356" s="267"/>
      <c r="AB356" s="267"/>
      <c r="AC356" s="267"/>
      <c r="AD356" s="267"/>
      <c r="AE356" s="267"/>
      <c r="AF356" s="267"/>
      <c r="AG356" s="267"/>
    </row>
    <row r="357" spans="1:33" s="273" customFormat="1" ht="18.75">
      <c r="A357" s="269" t="s">
        <v>364</v>
      </c>
      <c r="B357" s="270"/>
      <c r="C357" s="271" t="s">
        <v>365</v>
      </c>
      <c r="D357" s="272">
        <f>IF(D$26=0,"-",((D$106+D$109)/D$26)*1000)</f>
        <v>0</v>
      </c>
      <c r="E357" s="272">
        <f>IF(E$26=0,"-",((E$106+E$109)/E$26)*1000)</f>
        <v>0</v>
      </c>
      <c r="F357" s="272" t="str">
        <f t="shared" ref="F357:AG357" si="92">IF(F$26=0,"-",((F$106+F$109)/F$26)*1000)</f>
        <v>-</v>
      </c>
      <c r="G357" s="272">
        <f t="shared" si="92"/>
        <v>0</v>
      </c>
      <c r="H357" s="272">
        <f t="shared" si="92"/>
        <v>0</v>
      </c>
      <c r="I357" s="272">
        <f t="shared" si="92"/>
        <v>0</v>
      </c>
      <c r="J357" s="272">
        <f t="shared" si="92"/>
        <v>0</v>
      </c>
      <c r="K357" s="272">
        <f t="shared" si="92"/>
        <v>0</v>
      </c>
      <c r="L357" s="272">
        <f t="shared" si="92"/>
        <v>0</v>
      </c>
      <c r="M357" s="272">
        <f t="shared" si="92"/>
        <v>0</v>
      </c>
      <c r="N357" s="272">
        <f t="shared" si="92"/>
        <v>0</v>
      </c>
      <c r="O357" s="272">
        <f t="shared" si="92"/>
        <v>0</v>
      </c>
      <c r="P357" s="272">
        <f t="shared" si="92"/>
        <v>0</v>
      </c>
      <c r="Q357" s="272">
        <f t="shared" si="92"/>
        <v>0</v>
      </c>
      <c r="R357" s="272">
        <f t="shared" si="92"/>
        <v>0</v>
      </c>
      <c r="S357" s="272">
        <f t="shared" si="92"/>
        <v>0</v>
      </c>
      <c r="T357" s="272">
        <f t="shared" si="92"/>
        <v>0</v>
      </c>
      <c r="U357" s="272">
        <f t="shared" si="92"/>
        <v>0</v>
      </c>
      <c r="V357" s="272">
        <f t="shared" si="92"/>
        <v>0</v>
      </c>
      <c r="W357" s="272">
        <f t="shared" si="92"/>
        <v>0</v>
      </c>
      <c r="X357" s="272">
        <f t="shared" si="92"/>
        <v>0</v>
      </c>
      <c r="Y357" s="272">
        <f t="shared" si="92"/>
        <v>0</v>
      </c>
      <c r="Z357" s="272">
        <f t="shared" si="92"/>
        <v>0</v>
      </c>
      <c r="AA357" s="272">
        <f t="shared" si="92"/>
        <v>0</v>
      </c>
      <c r="AB357" s="272">
        <f t="shared" si="92"/>
        <v>0</v>
      </c>
      <c r="AC357" s="272">
        <f t="shared" si="92"/>
        <v>0</v>
      </c>
      <c r="AD357" s="272">
        <f t="shared" si="92"/>
        <v>0</v>
      </c>
      <c r="AE357" s="272">
        <f t="shared" si="92"/>
        <v>0</v>
      </c>
      <c r="AF357" s="272">
        <f t="shared" si="92"/>
        <v>0</v>
      </c>
      <c r="AG357" s="272">
        <f t="shared" si="92"/>
        <v>0</v>
      </c>
    </row>
    <row r="358" spans="1:33" s="273" customFormat="1" ht="18.75">
      <c r="A358" s="662" t="s">
        <v>366</v>
      </c>
      <c r="B358" s="663"/>
      <c r="C358" s="274" t="s">
        <v>77</v>
      </c>
      <c r="D358" s="275" t="str">
        <f>IF(D$30=0,"-",(D$104+D$107+D$110)/D$30)</f>
        <v>-</v>
      </c>
      <c r="E358" s="275">
        <f>IF(E$30=0,"-",(E$104+E$107+E$110)/E$30)</f>
        <v>3.4712050299501485</v>
      </c>
      <c r="F358" s="275" t="str">
        <f t="shared" ref="F358:AG358" si="93">IF(F$30=0,"-",(F$104+F$107+F$110)/F$30)</f>
        <v>-</v>
      </c>
      <c r="G358" s="275">
        <f t="shared" si="93"/>
        <v>1.3670375521173941</v>
      </c>
      <c r="H358" s="275">
        <f t="shared" si="93"/>
        <v>9.387369028841821</v>
      </c>
      <c r="I358" s="275">
        <f t="shared" si="93"/>
        <v>3.0693298747379174</v>
      </c>
      <c r="J358" s="275">
        <f t="shared" si="93"/>
        <v>2.5974844588913677</v>
      </c>
      <c r="K358" s="275">
        <f t="shared" si="93"/>
        <v>3.9899357910684654</v>
      </c>
      <c r="L358" s="275">
        <f t="shared" si="93"/>
        <v>4.3117034669080727</v>
      </c>
      <c r="M358" s="275">
        <f t="shared" si="93"/>
        <v>3.4006234236881414</v>
      </c>
      <c r="N358" s="275">
        <f t="shared" si="93"/>
        <v>4.6379301778433755</v>
      </c>
      <c r="O358" s="275">
        <f t="shared" si="93"/>
        <v>2.919289340101523</v>
      </c>
      <c r="P358" s="275">
        <f t="shared" si="93"/>
        <v>18.157684581642275</v>
      </c>
      <c r="Q358" s="275">
        <f t="shared" si="93"/>
        <v>2.3142826133309771</v>
      </c>
      <c r="R358" s="275">
        <f t="shared" si="93"/>
        <v>5.8189579262119464</v>
      </c>
      <c r="S358" s="275">
        <f t="shared" si="93"/>
        <v>5.9293372476215556</v>
      </c>
      <c r="T358" s="275">
        <f t="shared" si="93"/>
        <v>4.1676365290321247</v>
      </c>
      <c r="U358" s="275">
        <f t="shared" si="93"/>
        <v>5.9421447349321808</v>
      </c>
      <c r="V358" s="275">
        <f t="shared" si="93"/>
        <v>6.4096088457113636</v>
      </c>
      <c r="W358" s="275">
        <f t="shared" si="93"/>
        <v>2.8324543483594451</v>
      </c>
      <c r="X358" s="275">
        <f t="shared" si="93"/>
        <v>5.7293343890478132</v>
      </c>
      <c r="Y358" s="275">
        <f t="shared" si="93"/>
        <v>2.7626798625124276</v>
      </c>
      <c r="Z358" s="275">
        <f t="shared" si="93"/>
        <v>6.1414147746526604</v>
      </c>
      <c r="AA358" s="275">
        <f t="shared" si="93"/>
        <v>1.8123618186010879</v>
      </c>
      <c r="AB358" s="275">
        <f t="shared" si="93"/>
        <v>3.3633177172544437</v>
      </c>
      <c r="AC358" s="275">
        <f t="shared" si="93"/>
        <v>7.4490507517262774</v>
      </c>
      <c r="AD358" s="275">
        <f t="shared" si="93"/>
        <v>6.2972687490568884</v>
      </c>
      <c r="AE358" s="275">
        <f t="shared" si="93"/>
        <v>2.6912077294685992</v>
      </c>
      <c r="AF358" s="275">
        <f t="shared" si="93"/>
        <v>7.5580328637885872</v>
      </c>
      <c r="AG358" s="275">
        <f t="shared" si="93"/>
        <v>7.1637436857937455</v>
      </c>
    </row>
    <row r="359" spans="1:33" s="273" customFormat="1" ht="18.75">
      <c r="A359" s="662" t="s">
        <v>367</v>
      </c>
      <c r="B359" s="663"/>
      <c r="C359" s="274" t="s">
        <v>77</v>
      </c>
      <c r="D359" s="276" t="str">
        <f>IF(D$30=0,"-",D$65/D$30)</f>
        <v>-</v>
      </c>
      <c r="E359" s="276">
        <f>IF(E$30=0,"-",E$65/E$30)</f>
        <v>17.139230216501375</v>
      </c>
      <c r="F359" s="276" t="str">
        <f t="shared" ref="F359:AG359" si="94">IF(F$30=0,"-",F$65/F$30)</f>
        <v>-</v>
      </c>
      <c r="G359" s="276">
        <f t="shared" si="94"/>
        <v>18.174734756610736</v>
      </c>
      <c r="H359" s="276">
        <f t="shared" si="94"/>
        <v>15.681894997746733</v>
      </c>
      <c r="I359" s="276">
        <f t="shared" si="94"/>
        <v>14.844693833664858</v>
      </c>
      <c r="J359" s="276">
        <f t="shared" si="94"/>
        <v>16.611553382632355</v>
      </c>
      <c r="K359" s="276">
        <f t="shared" si="94"/>
        <v>18.123950893393936</v>
      </c>
      <c r="L359" s="276">
        <f t="shared" si="94"/>
        <v>17.743447388149427</v>
      </c>
      <c r="M359" s="276">
        <f t="shared" si="94"/>
        <v>17.568010969906219</v>
      </c>
      <c r="N359" s="276">
        <f t="shared" si="94"/>
        <v>16.05255658984963</v>
      </c>
      <c r="O359" s="276">
        <f t="shared" si="94"/>
        <v>16.762217282912324</v>
      </c>
      <c r="P359" s="276">
        <f t="shared" si="94"/>
        <v>16.432870085680317</v>
      </c>
      <c r="Q359" s="276">
        <f t="shared" si="94"/>
        <v>16.539902838581035</v>
      </c>
      <c r="R359" s="276">
        <f t="shared" si="94"/>
        <v>15.103846365141777</v>
      </c>
      <c r="S359" s="276">
        <f t="shared" si="94"/>
        <v>15.021950420443376</v>
      </c>
      <c r="T359" s="276">
        <f t="shared" si="94"/>
        <v>16.921275063487851</v>
      </c>
      <c r="U359" s="276">
        <f t="shared" si="94"/>
        <v>15.670886892569714</v>
      </c>
      <c r="V359" s="276">
        <f t="shared" si="94"/>
        <v>16.374613319698327</v>
      </c>
      <c r="W359" s="276">
        <f t="shared" si="94"/>
        <v>17.13920308032786</v>
      </c>
      <c r="X359" s="276">
        <f t="shared" si="94"/>
        <v>17.116349952322572</v>
      </c>
      <c r="Y359" s="276">
        <f t="shared" si="94"/>
        <v>16.553222646930735</v>
      </c>
      <c r="Z359" s="276">
        <f t="shared" si="94"/>
        <v>15.960784479837343</v>
      </c>
      <c r="AA359" s="276">
        <f t="shared" si="94"/>
        <v>17.578101246870258</v>
      </c>
      <c r="AB359" s="276">
        <f t="shared" si="94"/>
        <v>14.910636704969543</v>
      </c>
      <c r="AC359" s="276">
        <f t="shared" si="94"/>
        <v>16.791981586379144</v>
      </c>
      <c r="AD359" s="276">
        <f t="shared" si="94"/>
        <v>16.196889348768028</v>
      </c>
      <c r="AE359" s="276">
        <f t="shared" si="94"/>
        <v>16.517502957140803</v>
      </c>
      <c r="AF359" s="276">
        <f t="shared" si="94"/>
        <v>16.490480968452328</v>
      </c>
      <c r="AG359" s="276">
        <f t="shared" si="94"/>
        <v>16.493151332841439</v>
      </c>
    </row>
    <row r="360" spans="1:33" s="273" customFormat="1" ht="18.75">
      <c r="A360" s="662" t="s">
        <v>368</v>
      </c>
      <c r="B360" s="663"/>
      <c r="C360" s="274" t="s">
        <v>369</v>
      </c>
      <c r="D360" s="277" t="str">
        <f>IF(D$10=0,"-",D$85/D$10)</f>
        <v>-</v>
      </c>
      <c r="E360" s="277">
        <f>IF(E$10=0,"-",E$85/E$10)</f>
        <v>4681.3568365888523</v>
      </c>
      <c r="F360" s="277" t="str">
        <f t="shared" ref="F360:AG360" si="95">IF(F$10=0,"-",F$85/F$10)</f>
        <v>-</v>
      </c>
      <c r="G360" s="277">
        <f t="shared" si="95"/>
        <v>5853.7165354330709</v>
      </c>
      <c r="H360" s="277">
        <f t="shared" si="95"/>
        <v>1383.037037037037</v>
      </c>
      <c r="I360" s="277">
        <f t="shared" si="95"/>
        <v>6928.9041095890407</v>
      </c>
      <c r="J360" s="277">
        <f t="shared" si="95"/>
        <v>7658.2049180327867</v>
      </c>
      <c r="K360" s="277">
        <f t="shared" si="95"/>
        <v>2933.090909090909</v>
      </c>
      <c r="L360" s="277">
        <f t="shared" si="95"/>
        <v>2932.2258064516127</v>
      </c>
      <c r="M360" s="277">
        <f t="shared" si="95"/>
        <v>2507.9310344827586</v>
      </c>
      <c r="N360" s="277">
        <f t="shared" si="95"/>
        <v>2190.9122807017543</v>
      </c>
      <c r="O360" s="277">
        <f t="shared" si="95"/>
        <v>3628.4074074074074</v>
      </c>
      <c r="P360" s="277">
        <f t="shared" si="95"/>
        <v>1633.0434782608695</v>
      </c>
      <c r="Q360" s="277">
        <f t="shared" si="95"/>
        <v>4736.64768683274</v>
      </c>
      <c r="R360" s="277">
        <f t="shared" si="95"/>
        <v>3868.9803921568628</v>
      </c>
      <c r="S360" s="277">
        <f t="shared" si="95"/>
        <v>1991.5670103092784</v>
      </c>
      <c r="T360" s="277">
        <f t="shared" si="95"/>
        <v>3742.3809523809523</v>
      </c>
      <c r="U360" s="277">
        <f t="shared" si="95"/>
        <v>4544.4516129032254</v>
      </c>
      <c r="V360" s="277">
        <f t="shared" si="95"/>
        <v>2010.7692307692307</v>
      </c>
      <c r="W360" s="277">
        <f t="shared" si="95"/>
        <v>3337.76</v>
      </c>
      <c r="X360" s="277">
        <f t="shared" si="95"/>
        <v>2654.3265306122448</v>
      </c>
      <c r="Y360" s="277">
        <f t="shared" si="95"/>
        <v>4904.135135135135</v>
      </c>
      <c r="Z360" s="277">
        <f t="shared" si="95"/>
        <v>1811.4285714285713</v>
      </c>
      <c r="AA360" s="277">
        <f t="shared" si="95"/>
        <v>4039.4229074889868</v>
      </c>
      <c r="AB360" s="277">
        <f t="shared" si="95"/>
        <v>1381.034090909091</v>
      </c>
      <c r="AC360" s="277">
        <f t="shared" si="95"/>
        <v>2031.5238095238096</v>
      </c>
      <c r="AD360" s="277">
        <f t="shared" si="95"/>
        <v>1768.5714285714287</v>
      </c>
      <c r="AE360" s="277">
        <f t="shared" si="95"/>
        <v>4738.1688311688313</v>
      </c>
      <c r="AF360" s="277">
        <f t="shared" si="95"/>
        <v>2210.8108108108108</v>
      </c>
      <c r="AG360" s="277">
        <f t="shared" si="95"/>
        <v>2133.8695652173915</v>
      </c>
    </row>
    <row r="361" spans="1:33" s="273" customFormat="1" ht="18.75">
      <c r="A361" s="662" t="s">
        <v>370</v>
      </c>
      <c r="B361" s="663"/>
      <c r="C361" s="274" t="s">
        <v>369</v>
      </c>
      <c r="D361" s="277" t="str">
        <f>IF(D$10=0,"-",D$98/D$10)</f>
        <v>-</v>
      </c>
      <c r="E361" s="277">
        <f>IF(E$10=0,"-",E$98/E$10)</f>
        <v>1530.057170080991</v>
      </c>
      <c r="F361" s="277" t="str">
        <f t="shared" ref="F361:AG361" si="96">IF(F$10=0,"-",F$98/F$10)</f>
        <v>-</v>
      </c>
      <c r="G361" s="277">
        <f t="shared" si="96"/>
        <v>1913.2440944881889</v>
      </c>
      <c r="H361" s="277">
        <f t="shared" si="96"/>
        <v>451.85185185185185</v>
      </c>
      <c r="I361" s="277">
        <f t="shared" si="96"/>
        <v>2264.6575342465753</v>
      </c>
      <c r="J361" s="277">
        <f t="shared" si="96"/>
        <v>2503.032786885246</v>
      </c>
      <c r="K361" s="277">
        <f t="shared" si="96"/>
        <v>958.63636363636363</v>
      </c>
      <c r="L361" s="277">
        <f t="shared" si="96"/>
        <v>958.38709677419354</v>
      </c>
      <c r="M361" s="277">
        <f t="shared" si="96"/>
        <v>819.65517241379314</v>
      </c>
      <c r="N361" s="277">
        <f t="shared" si="96"/>
        <v>716.14035087719299</v>
      </c>
      <c r="O361" s="277">
        <f t="shared" si="96"/>
        <v>1185.9259259259259</v>
      </c>
      <c r="P361" s="277">
        <f t="shared" si="96"/>
        <v>533.91304347826087</v>
      </c>
      <c r="Q361" s="277">
        <f t="shared" si="96"/>
        <v>1548.1138790035586</v>
      </c>
      <c r="R361" s="277">
        <f t="shared" si="96"/>
        <v>1264.7058823529412</v>
      </c>
      <c r="S361" s="277">
        <f t="shared" si="96"/>
        <v>650.92783505154637</v>
      </c>
      <c r="T361" s="277">
        <f t="shared" si="96"/>
        <v>1223.0952380952381</v>
      </c>
      <c r="U361" s="277">
        <f t="shared" si="96"/>
        <v>1485.1612903225807</v>
      </c>
      <c r="V361" s="277">
        <f t="shared" si="96"/>
        <v>656.92307692307691</v>
      </c>
      <c r="W361" s="277">
        <f t="shared" si="96"/>
        <v>1090.8800000000001</v>
      </c>
      <c r="X361" s="277">
        <f t="shared" si="96"/>
        <v>867.34693877551024</v>
      </c>
      <c r="Y361" s="277">
        <f t="shared" si="96"/>
        <v>1602.882882882883</v>
      </c>
      <c r="Z361" s="277">
        <f t="shared" si="96"/>
        <v>592.14285714285711</v>
      </c>
      <c r="AA361" s="277">
        <f t="shared" si="96"/>
        <v>1320.2643171806167</v>
      </c>
      <c r="AB361" s="277">
        <f t="shared" si="96"/>
        <v>451.36363636363637</v>
      </c>
      <c r="AC361" s="277">
        <f t="shared" si="96"/>
        <v>663.80952380952385</v>
      </c>
      <c r="AD361" s="277">
        <f t="shared" si="96"/>
        <v>577.9591836734694</v>
      </c>
      <c r="AE361" s="277">
        <f t="shared" si="96"/>
        <v>1548.5714285714287</v>
      </c>
      <c r="AF361" s="277">
        <f t="shared" si="96"/>
        <v>722.70270270270271</v>
      </c>
      <c r="AG361" s="277">
        <f t="shared" si="96"/>
        <v>697.39130434782612</v>
      </c>
    </row>
    <row r="362" spans="1:33" s="273" customFormat="1" ht="18.75">
      <c r="A362" s="662" t="s">
        <v>371</v>
      </c>
      <c r="B362" s="663"/>
      <c r="C362" s="274" t="s">
        <v>372</v>
      </c>
      <c r="D362" s="276" t="str">
        <f>IF(D$77=0,"-",D$77/((D$8+D$26)/2)/1)</f>
        <v>-</v>
      </c>
      <c r="E362" s="276">
        <f>IF(E$77=0,"-",E$77/((E$8+E$26)/2)/12)</f>
        <v>29.891113420872273</v>
      </c>
      <c r="F362" s="276" t="str">
        <f t="shared" ref="F362:AG362" si="97">IF(F$77=0,"-",F$77/((F$8+F$26)/2)/12)</f>
        <v>-</v>
      </c>
      <c r="G362" s="276">
        <f t="shared" si="97"/>
        <v>30.315717616499231</v>
      </c>
      <c r="H362" s="276">
        <f t="shared" si="97"/>
        <v>29.077975125063105</v>
      </c>
      <c r="I362" s="276">
        <f t="shared" si="97"/>
        <v>28.904573241635934</v>
      </c>
      <c r="J362" s="276">
        <f t="shared" si="97"/>
        <v>29.866598274181111</v>
      </c>
      <c r="K362" s="276">
        <f t="shared" si="97"/>
        <v>29.197239842276701</v>
      </c>
      <c r="L362" s="276">
        <f t="shared" si="97"/>
        <v>29.709714662708233</v>
      </c>
      <c r="M362" s="276">
        <f t="shared" si="97"/>
        <v>29.979044234886796</v>
      </c>
      <c r="N362" s="276">
        <f t="shared" si="97"/>
        <v>29.232482146151213</v>
      </c>
      <c r="O362" s="276">
        <f t="shared" si="97"/>
        <v>29.795765831418052</v>
      </c>
      <c r="P362" s="276">
        <f t="shared" si="97"/>
        <v>29.48021812275206</v>
      </c>
      <c r="Q362" s="276">
        <f t="shared" si="97"/>
        <v>29.849176628468825</v>
      </c>
      <c r="R362" s="276">
        <f t="shared" si="97"/>
        <v>29.303301622831558</v>
      </c>
      <c r="S362" s="276">
        <f t="shared" si="97"/>
        <v>29.032153821295847</v>
      </c>
      <c r="T362" s="276">
        <f t="shared" si="97"/>
        <v>29.779274919973201</v>
      </c>
      <c r="U362" s="276">
        <f t="shared" si="97"/>
        <v>29.172845168029756</v>
      </c>
      <c r="V362" s="276">
        <f t="shared" si="97"/>
        <v>29.38199243172096</v>
      </c>
      <c r="W362" s="276">
        <f t="shared" si="97"/>
        <v>30.353972514602248</v>
      </c>
      <c r="X362" s="276">
        <f t="shared" si="97"/>
        <v>29.330980738126744</v>
      </c>
      <c r="Y362" s="276">
        <f t="shared" si="97"/>
        <v>29.940996244317059</v>
      </c>
      <c r="Z362" s="276">
        <f t="shared" si="97"/>
        <v>29.23656698273766</v>
      </c>
      <c r="AA362" s="276">
        <f t="shared" si="97"/>
        <v>30.562898793721761</v>
      </c>
      <c r="AB362" s="276">
        <f t="shared" si="97"/>
        <v>29.064748779234133</v>
      </c>
      <c r="AC362" s="276">
        <f t="shared" si="97"/>
        <v>29.150404279895437</v>
      </c>
      <c r="AD362" s="276">
        <f t="shared" si="97"/>
        <v>29.508094645080945</v>
      </c>
      <c r="AE362" s="276">
        <f t="shared" si="97"/>
        <v>29.700843478952816</v>
      </c>
      <c r="AF362" s="276">
        <f t="shared" si="97"/>
        <v>28.92533430882413</v>
      </c>
      <c r="AG362" s="276">
        <f t="shared" si="97"/>
        <v>29.17963683527886</v>
      </c>
    </row>
    <row r="363" spans="1:33" s="273" customFormat="1" ht="18.75">
      <c r="A363" s="662" t="s">
        <v>373</v>
      </c>
      <c r="B363" s="663"/>
      <c r="C363" s="274" t="s">
        <v>77</v>
      </c>
      <c r="D363" s="276" t="str">
        <f>IF(D$30=0,"-",D$231/D$30)</f>
        <v>-</v>
      </c>
      <c r="E363" s="276">
        <f>IF(E$30=0,"-",E$231/E$30)</f>
        <v>1.7914935307191096</v>
      </c>
      <c r="F363" s="276" t="str">
        <f t="shared" ref="F363:AG363" si="98">IF(F$30=0,"-",F$231/F$30)</f>
        <v>-</v>
      </c>
      <c r="G363" s="276">
        <f t="shared" si="98"/>
        <v>1.9127490666467992</v>
      </c>
      <c r="H363" s="276">
        <f t="shared" si="98"/>
        <v>2.1559542586750791</v>
      </c>
      <c r="I363" s="276">
        <f t="shared" si="98"/>
        <v>0.16593193914305682</v>
      </c>
      <c r="J363" s="276">
        <f t="shared" si="98"/>
        <v>1.5187916663908216</v>
      </c>
      <c r="K363" s="276">
        <f t="shared" si="98"/>
        <v>1.8898347882548157</v>
      </c>
      <c r="L363" s="276">
        <f t="shared" si="98"/>
        <v>1.8137969079310297</v>
      </c>
      <c r="M363" s="276">
        <f t="shared" si="98"/>
        <v>0.71142780185606891</v>
      </c>
      <c r="N363" s="276">
        <f t="shared" si="98"/>
        <v>2.1097894229223599</v>
      </c>
      <c r="O363" s="276">
        <f t="shared" si="98"/>
        <v>2.3232361156999972</v>
      </c>
      <c r="P363" s="276">
        <f t="shared" si="98"/>
        <v>1.9665477801008486</v>
      </c>
      <c r="Q363" s="276">
        <f t="shared" si="98"/>
        <v>1.8991138678812165</v>
      </c>
      <c r="R363" s="276">
        <f t="shared" si="98"/>
        <v>2.3561635234933567</v>
      </c>
      <c r="S363" s="276">
        <f t="shared" si="98"/>
        <v>1.8835477840803243</v>
      </c>
      <c r="T363" s="276">
        <f t="shared" si="98"/>
        <v>1.9110791039684645</v>
      </c>
      <c r="U363" s="276">
        <f t="shared" si="98"/>
        <v>2.1607825427801881</v>
      </c>
      <c r="V363" s="276">
        <f t="shared" si="98"/>
        <v>1.5339383868081298</v>
      </c>
      <c r="W363" s="276">
        <f t="shared" si="98"/>
        <v>1.6787085855627155</v>
      </c>
      <c r="X363" s="276">
        <f t="shared" si="98"/>
        <v>1.9435363029560004</v>
      </c>
      <c r="Y363" s="276">
        <f t="shared" si="98"/>
        <v>2.3314068185091168</v>
      </c>
      <c r="Z363" s="276">
        <f t="shared" si="98"/>
        <v>1.7563537783802101</v>
      </c>
      <c r="AA363" s="276">
        <f t="shared" si="98"/>
        <v>1.4708894210014962</v>
      </c>
      <c r="AB363" s="276">
        <f t="shared" si="98"/>
        <v>1.6349240559456424</v>
      </c>
      <c r="AC363" s="276">
        <f t="shared" si="98"/>
        <v>1.3743286700729689</v>
      </c>
      <c r="AD363" s="276">
        <f t="shared" si="98"/>
        <v>1.9129535019077799</v>
      </c>
      <c r="AE363" s="276">
        <f t="shared" si="98"/>
        <v>1.6546059540786433</v>
      </c>
      <c r="AF363" s="276">
        <f t="shared" si="98"/>
        <v>1.1760336717009161</v>
      </c>
      <c r="AG363" s="276">
        <f t="shared" si="98"/>
        <v>1.9335187392398359</v>
      </c>
    </row>
    <row r="364" spans="1:33" s="273" customFormat="1" ht="18.75">
      <c r="A364" s="662" t="s">
        <v>374</v>
      </c>
      <c r="B364" s="663"/>
      <c r="C364" s="274" t="s">
        <v>77</v>
      </c>
      <c r="D364" s="664" t="str">
        <f>IF(D$30=0,"-",((D$232+D$233)/D$30))</f>
        <v>-</v>
      </c>
      <c r="E364" s="664">
        <f>IF(E$30=0,"-",((E$232+E$233)/E$30))</f>
        <v>1.7528661662176444</v>
      </c>
      <c r="F364" s="664" t="str">
        <f t="shared" ref="F364:AG364" si="99">IF(F$30=0,"-",((F$232+F$233)/F$30))</f>
        <v>-</v>
      </c>
      <c r="G364" s="664">
        <f t="shared" si="99"/>
        <v>1.9017971705532239</v>
      </c>
      <c r="H364" s="664">
        <f t="shared" si="99"/>
        <v>2.0599087426768814</v>
      </c>
      <c r="I364" s="664">
        <f t="shared" si="99"/>
        <v>0.14265362077307672</v>
      </c>
      <c r="J364" s="664">
        <f t="shared" si="99"/>
        <v>1.4929229200733527</v>
      </c>
      <c r="K364" s="664">
        <f t="shared" si="99"/>
        <v>1.8531611475843495</v>
      </c>
      <c r="L364" s="664">
        <f t="shared" si="99"/>
        <v>1.7697356323464928</v>
      </c>
      <c r="M364" s="664">
        <f t="shared" si="99"/>
        <v>0.68081980459854552</v>
      </c>
      <c r="N364" s="664">
        <f t="shared" si="99"/>
        <v>2.0342388683491399</v>
      </c>
      <c r="O364" s="664">
        <f t="shared" si="99"/>
        <v>2.2747524504650629</v>
      </c>
      <c r="P364" s="664">
        <f t="shared" si="99"/>
        <v>1.8324929282991023</v>
      </c>
      <c r="Q364" s="664">
        <f t="shared" si="99"/>
        <v>1.8873288677755644</v>
      </c>
      <c r="R364" s="664">
        <f t="shared" si="99"/>
        <v>2.2891405520369803</v>
      </c>
      <c r="S364" s="664">
        <f t="shared" si="99"/>
        <v>1.8286877926883323</v>
      </c>
      <c r="T364" s="664">
        <f t="shared" si="99"/>
        <v>1.8743130045862866</v>
      </c>
      <c r="U364" s="664">
        <f t="shared" si="99"/>
        <v>2.1028821186071642</v>
      </c>
      <c r="V364" s="664">
        <f t="shared" si="99"/>
        <v>1.4559631854787165</v>
      </c>
      <c r="W364" s="664">
        <f t="shared" si="99"/>
        <v>1.6567527375963229</v>
      </c>
      <c r="X364" s="664">
        <f t="shared" si="99"/>
        <v>1.9110986241656449</v>
      </c>
      <c r="Y364" s="664">
        <f t="shared" si="99"/>
        <v>2.3041487447578959</v>
      </c>
      <c r="Z364" s="664">
        <f t="shared" si="99"/>
        <v>1.6936631650288039</v>
      </c>
      <c r="AA364" s="664">
        <f t="shared" si="99"/>
        <v>1.4446930146194963</v>
      </c>
      <c r="AB364" s="664">
        <f t="shared" si="99"/>
        <v>1.5900041970575223</v>
      </c>
      <c r="AC364" s="664">
        <f t="shared" si="99"/>
        <v>1.3072364876997666</v>
      </c>
      <c r="AD364" s="664">
        <f t="shared" si="99"/>
        <v>1.8541033434650456</v>
      </c>
      <c r="AE364" s="664">
        <f t="shared" si="99"/>
        <v>1.6237411423960026</v>
      </c>
      <c r="AF364" s="664">
        <f t="shared" si="99"/>
        <v>1.1355077468367627</v>
      </c>
      <c r="AG364" s="664">
        <f t="shared" si="99"/>
        <v>1.879032105492177</v>
      </c>
    </row>
    <row r="365" spans="1:33" s="273" customFormat="1" ht="18.75">
      <c r="A365" s="662" t="s">
        <v>375</v>
      </c>
      <c r="B365" s="663"/>
      <c r="C365" s="274" t="s">
        <v>77</v>
      </c>
      <c r="D365" s="665" t="str">
        <f>IF(D$34=0,"-",((D$232+D$233)/D$34))</f>
        <v>-</v>
      </c>
      <c r="E365" s="665">
        <f>IF(E$34=0,"-",((E$232+E$233)/E$34))</f>
        <v>1.3622614503573134</v>
      </c>
      <c r="F365" s="665" t="str">
        <f t="shared" ref="F365:AG365" si="100">IF(F$34=0,"-",((F$232+F$233)/F$34))</f>
        <v>-</v>
      </c>
      <c r="G365" s="665">
        <f t="shared" si="100"/>
        <v>1.462291752682747</v>
      </c>
      <c r="H365" s="665">
        <f t="shared" si="100"/>
        <v>1.740625706567658</v>
      </c>
      <c r="I365" s="665">
        <f t="shared" si="100"/>
        <v>0.1095579901775595</v>
      </c>
      <c r="J365" s="665">
        <f t="shared" si="100"/>
        <v>1.2241222778773719</v>
      </c>
      <c r="K365" s="665">
        <f t="shared" si="100"/>
        <v>1.5214440490234307</v>
      </c>
      <c r="L365" s="665">
        <f t="shared" si="100"/>
        <v>1.3573857996061776</v>
      </c>
      <c r="M365" s="665">
        <f t="shared" si="100"/>
        <v>0.52425361173857465</v>
      </c>
      <c r="N365" s="665">
        <f t="shared" si="100"/>
        <v>1.7331731367812944</v>
      </c>
      <c r="O365" s="665">
        <f t="shared" si="100"/>
        <v>1.8107012283201005</v>
      </c>
      <c r="P365" s="665">
        <f t="shared" si="100"/>
        <v>1.4201747418586179</v>
      </c>
      <c r="Q365" s="665">
        <f t="shared" si="100"/>
        <v>1.4853281327951382</v>
      </c>
      <c r="R365" s="665">
        <f t="shared" si="100"/>
        <v>1.9388976042968438</v>
      </c>
      <c r="S365" s="665">
        <f t="shared" si="100"/>
        <v>1.3898002226258128</v>
      </c>
      <c r="T365" s="665">
        <f t="shared" si="100"/>
        <v>1.2632872175631644</v>
      </c>
      <c r="U365" s="665">
        <f t="shared" si="100"/>
        <v>1.6991262306724961</v>
      </c>
      <c r="V365" s="665">
        <f t="shared" si="100"/>
        <v>1.1938953061780675</v>
      </c>
      <c r="W365" s="665">
        <f t="shared" si="100"/>
        <v>1.1829214013374161</v>
      </c>
      <c r="X365" s="665">
        <f t="shared" si="100"/>
        <v>1.4619928746816728</v>
      </c>
      <c r="Y365" s="665">
        <f t="shared" si="100"/>
        <v>1.7488493372577683</v>
      </c>
      <c r="Z365" s="665">
        <f t="shared" si="100"/>
        <v>1.3549305320230431</v>
      </c>
      <c r="AA365" s="665">
        <f t="shared" si="100"/>
        <v>1.1369733291933906</v>
      </c>
      <c r="AB365" s="665">
        <f t="shared" si="100"/>
        <v>1.2942632108660124</v>
      </c>
      <c r="AC365" s="665">
        <f t="shared" si="100"/>
        <v>1.1163776278369486</v>
      </c>
      <c r="AD365" s="665">
        <f t="shared" si="100"/>
        <v>1.483276279823752</v>
      </c>
      <c r="AE365" s="665">
        <f t="shared" si="100"/>
        <v>1.2827562115191475</v>
      </c>
      <c r="AF365" s="665">
        <f t="shared" si="100"/>
        <v>0.9311122271255623</v>
      </c>
      <c r="AG365" s="665">
        <f t="shared" si="100"/>
        <v>1.5163821796085377</v>
      </c>
    </row>
    <row r="366" spans="1:33" s="273" customFormat="1" ht="18.75">
      <c r="A366" s="662" t="s">
        <v>376</v>
      </c>
      <c r="B366" s="663"/>
      <c r="C366" s="274" t="s">
        <v>77</v>
      </c>
      <c r="D366" s="665" t="str">
        <f>IF(D$36=0,"-",((D$232+D$233)/D$36))</f>
        <v>-</v>
      </c>
      <c r="E366" s="665">
        <f>IF(E$36=0,"-",((E$232+E$233)/E$36))</f>
        <v>1.2975798409262278</v>
      </c>
      <c r="F366" s="665" t="str">
        <f t="shared" ref="F366:AG366" si="101">IF(F$36=0,"-",((F$232+F$233)/F$36))</f>
        <v>-</v>
      </c>
      <c r="G366" s="665">
        <f t="shared" si="101"/>
        <v>1.3928612568989593</v>
      </c>
      <c r="H366" s="665">
        <f t="shared" si="101"/>
        <v>1.6580140557696668</v>
      </c>
      <c r="I366" s="665">
        <f t="shared" si="101"/>
        <v>0.104355520597778</v>
      </c>
      <c r="J366" s="665">
        <f t="shared" si="101"/>
        <v>1.1660009565543361</v>
      </c>
      <c r="K366" s="665">
        <f t="shared" si="101"/>
        <v>1.4491772449459333</v>
      </c>
      <c r="L366" s="665">
        <f t="shared" si="101"/>
        <v>1.2929110261444663</v>
      </c>
      <c r="M366" s="665">
        <f t="shared" si="101"/>
        <v>0.49935344827586209</v>
      </c>
      <c r="N366" s="665">
        <f t="shared" si="101"/>
        <v>1.6509131878557874</v>
      </c>
      <c r="O366" s="665">
        <f t="shared" si="101"/>
        <v>1.7247399984817429</v>
      </c>
      <c r="P366" s="665">
        <f t="shared" si="101"/>
        <v>1.352905569007264</v>
      </c>
      <c r="Q366" s="665">
        <f t="shared" si="101"/>
        <v>1.4147988681609054</v>
      </c>
      <c r="R366" s="665">
        <f t="shared" si="101"/>
        <v>1.8468941936300893</v>
      </c>
      <c r="S366" s="665">
        <f t="shared" si="101"/>
        <v>1.3238002232142858</v>
      </c>
      <c r="T366" s="665">
        <f t="shared" si="101"/>
        <v>1.2032960955646499</v>
      </c>
      <c r="U366" s="665">
        <f t="shared" si="101"/>
        <v>1.6184831181727906</v>
      </c>
      <c r="V366" s="665">
        <f t="shared" si="101"/>
        <v>1.1371805111821087</v>
      </c>
      <c r="W366" s="665">
        <f t="shared" si="101"/>
        <v>1.1267622420486276</v>
      </c>
      <c r="X366" s="665">
        <f t="shared" si="101"/>
        <v>1.3925801848749924</v>
      </c>
      <c r="Y366" s="665">
        <f t="shared" si="101"/>
        <v>1.6658053186151531</v>
      </c>
      <c r="Z366" s="665">
        <f t="shared" si="101"/>
        <v>1.2905558065973792</v>
      </c>
      <c r="AA366" s="665">
        <f t="shared" si="101"/>
        <v>1.082991291239626</v>
      </c>
      <c r="AB366" s="665">
        <f t="shared" si="101"/>
        <v>1.2328056288478453</v>
      </c>
      <c r="AC366" s="665">
        <f t="shared" si="101"/>
        <v>1.0633382020979949</v>
      </c>
      <c r="AD366" s="665">
        <f t="shared" si="101"/>
        <v>1.4128952772073922</v>
      </c>
      <c r="AE366" s="665">
        <f t="shared" si="101"/>
        <v>1.2218580507769607</v>
      </c>
      <c r="AF366" s="665">
        <f t="shared" si="101"/>
        <v>0.88692111959287534</v>
      </c>
      <c r="AG366" s="665">
        <f t="shared" si="101"/>
        <v>1.4443394168545045</v>
      </c>
    </row>
    <row r="367" spans="1:33" s="273" customFormat="1" ht="18.75">
      <c r="A367" s="662" t="s">
        <v>377</v>
      </c>
      <c r="B367" s="663"/>
      <c r="C367" s="274" t="s">
        <v>77</v>
      </c>
      <c r="D367" s="664" t="str">
        <f t="shared" ref="D367:AG367" si="102">IF(D$30=0,"-",(D$64+D$274+D$324)/D$30)</f>
        <v>-</v>
      </c>
      <c r="E367" s="664">
        <f t="shared" si="102"/>
        <v>17.210556781925405</v>
      </c>
      <c r="F367" s="664" t="str">
        <f t="shared" si="102"/>
        <v>-</v>
      </c>
      <c r="G367" s="664">
        <f t="shared" si="102"/>
        <v>18.251609948041271</v>
      </c>
      <c r="H367" s="664">
        <f t="shared" si="102"/>
        <v>15.75751323794502</v>
      </c>
      <c r="I367" s="664">
        <f t="shared" si="102"/>
        <v>15.001037578624805</v>
      </c>
      <c r="J367" s="664">
        <f t="shared" si="102"/>
        <v>16.617961814221687</v>
      </c>
      <c r="K367" s="664">
        <f t="shared" si="102"/>
        <v>18.243927807036528</v>
      </c>
      <c r="L367" s="664">
        <f t="shared" si="102"/>
        <v>17.824532865609573</v>
      </c>
      <c r="M367" s="664">
        <f t="shared" si="102"/>
        <v>17.594417101300227</v>
      </c>
      <c r="N367" s="664">
        <f t="shared" si="102"/>
        <v>16.130525638964798</v>
      </c>
      <c r="O367" s="664">
        <f t="shared" si="102"/>
        <v>16.938675797715234</v>
      </c>
      <c r="P367" s="664">
        <f t="shared" si="102"/>
        <v>16.486881482392491</v>
      </c>
      <c r="Q367" s="664">
        <f t="shared" si="102"/>
        <v>16.554764232764796</v>
      </c>
      <c r="R367" s="664">
        <f t="shared" si="102"/>
        <v>15.149487125154019</v>
      </c>
      <c r="S367" s="664">
        <f t="shared" si="102"/>
        <v>15.1403651337132</v>
      </c>
      <c r="T367" s="664">
        <f t="shared" si="102"/>
        <v>16.939437585497547</v>
      </c>
      <c r="U367" s="664">
        <f t="shared" si="102"/>
        <v>15.733887876393078</v>
      </c>
      <c r="V367" s="664">
        <f t="shared" si="102"/>
        <v>16.433273680173848</v>
      </c>
      <c r="W367" s="664">
        <f t="shared" si="102"/>
        <v>17.293265788432748</v>
      </c>
      <c r="X367" s="664">
        <f t="shared" si="102"/>
        <v>17.260101655087862</v>
      </c>
      <c r="Y367" s="664">
        <f t="shared" si="102"/>
        <v>16.584071464388394</v>
      </c>
      <c r="Z367" s="664">
        <f t="shared" si="102"/>
        <v>16.038647915960691</v>
      </c>
      <c r="AA367" s="664">
        <f t="shared" si="102"/>
        <v>17.619430804656993</v>
      </c>
      <c r="AB367" s="664">
        <f t="shared" si="102"/>
        <v>14.946408112798757</v>
      </c>
      <c r="AC367" s="664">
        <f t="shared" si="102"/>
        <v>16.852886922737884</v>
      </c>
      <c r="AD367" s="664">
        <f t="shared" si="102"/>
        <v>16.272063420207378</v>
      </c>
      <c r="AE367" s="664">
        <f t="shared" si="102"/>
        <v>16.553554649067532</v>
      </c>
      <c r="AF367" s="664">
        <f t="shared" si="102"/>
        <v>16.509167198759464</v>
      </c>
      <c r="AG367" s="664">
        <f t="shared" si="102"/>
        <v>16.565171122084113</v>
      </c>
    </row>
    <row r="368" spans="1:33" s="273" customFormat="1" ht="18.75">
      <c r="A368" s="662" t="s">
        <v>378</v>
      </c>
      <c r="B368" s="663"/>
      <c r="C368" s="274" t="s">
        <v>77</v>
      </c>
      <c r="D368" s="664" t="str">
        <f t="shared" ref="D368:AG368" si="103">IF(D$30=0,"-",(D$251+D$253+D$295+D$312+D$321+D$326)/D$30)</f>
        <v>-</v>
      </c>
      <c r="E368" s="664">
        <f t="shared" si="103"/>
        <v>13.169915435868868</v>
      </c>
      <c r="F368" s="664" t="str">
        <f t="shared" si="103"/>
        <v>-</v>
      </c>
      <c r="G368" s="664">
        <f t="shared" si="103"/>
        <v>10.716702152024128</v>
      </c>
      <c r="H368" s="664">
        <f t="shared" si="103"/>
        <v>20.2895913136548</v>
      </c>
      <c r="I368" s="664">
        <f t="shared" si="103"/>
        <v>10.123773184237407</v>
      </c>
      <c r="J368" s="664">
        <f t="shared" si="103"/>
        <v>10.699623802556752</v>
      </c>
      <c r="K368" s="664">
        <f t="shared" si="103"/>
        <v>15.542258855782411</v>
      </c>
      <c r="L368" s="664">
        <f t="shared" si="103"/>
        <v>13.20571594268498</v>
      </c>
      <c r="M368" s="664">
        <f t="shared" si="103"/>
        <v>11.349040378069983</v>
      </c>
      <c r="N368" s="664">
        <f t="shared" si="103"/>
        <v>13.154245882713974</v>
      </c>
      <c r="O368" s="664">
        <f t="shared" si="103"/>
        <v>13.513630993502138</v>
      </c>
      <c r="P368" s="664">
        <f t="shared" si="103"/>
        <v>32.847595621694751</v>
      </c>
      <c r="Q368" s="664">
        <f t="shared" si="103"/>
        <v>12.438876093258058</v>
      </c>
      <c r="R368" s="664">
        <f t="shared" si="103"/>
        <v>19.279297436018176</v>
      </c>
      <c r="S368" s="664">
        <f t="shared" si="103"/>
        <v>16.486570865104806</v>
      </c>
      <c r="T368" s="664">
        <f t="shared" si="103"/>
        <v>11.799448336222015</v>
      </c>
      <c r="U368" s="664">
        <f t="shared" si="103"/>
        <v>15.991948776672096</v>
      </c>
      <c r="V368" s="664">
        <f t="shared" si="103"/>
        <v>15.679403042311133</v>
      </c>
      <c r="W368" s="664">
        <f t="shared" si="103"/>
        <v>9.9545383764188689</v>
      </c>
      <c r="X368" s="664">
        <f t="shared" si="103"/>
        <v>16.881961755891567</v>
      </c>
      <c r="Y368" s="664">
        <f t="shared" si="103"/>
        <v>11.889701445146381</v>
      </c>
      <c r="Z368" s="664">
        <f t="shared" si="103"/>
        <v>18.318829210437141</v>
      </c>
      <c r="AA368" s="664">
        <f t="shared" si="103"/>
        <v>8.9256806748771318</v>
      </c>
      <c r="AB368" s="664">
        <f t="shared" si="103"/>
        <v>17.079840511814151</v>
      </c>
      <c r="AC368" s="664">
        <f t="shared" si="103"/>
        <v>15.83909956088085</v>
      </c>
      <c r="AD368" s="664">
        <f t="shared" si="103"/>
        <v>18.32875250598202</v>
      </c>
      <c r="AE368" s="664">
        <f t="shared" si="103"/>
        <v>11.519854961916449</v>
      </c>
      <c r="AF368" s="664">
        <f t="shared" si="103"/>
        <v>16.997159276006307</v>
      </c>
      <c r="AG368" s="664">
        <f t="shared" si="103"/>
        <v>15.941199841080651</v>
      </c>
    </row>
    <row r="369" spans="1:33" s="273" customFormat="1" ht="18.75">
      <c r="A369" s="662" t="s">
        <v>379</v>
      </c>
      <c r="B369" s="663"/>
      <c r="C369" s="274" t="s">
        <v>77</v>
      </c>
      <c r="D369" s="665" t="str">
        <f t="shared" ref="D369:AG369" si="104">IF(D$30=0,"-",D$330/D$30)</f>
        <v>-</v>
      </c>
      <c r="E369" s="665">
        <f t="shared" si="104"/>
        <v>6.6024318923503245</v>
      </c>
      <c r="F369" s="665" t="str">
        <f t="shared" si="104"/>
        <v>-</v>
      </c>
      <c r="G369" s="665">
        <f t="shared" si="104"/>
        <v>9.9607875486681952</v>
      </c>
      <c r="H369" s="665">
        <f t="shared" si="104"/>
        <v>-2.4366662911221271</v>
      </c>
      <c r="I369" s="665">
        <f t="shared" si="104"/>
        <v>9.6479272619751626</v>
      </c>
      <c r="J369" s="665">
        <f t="shared" si="104"/>
        <v>9.2256944674315289</v>
      </c>
      <c r="K369" s="665">
        <f t="shared" si="104"/>
        <v>4.3708186037563426</v>
      </c>
      <c r="L369" s="665">
        <f t="shared" si="104"/>
        <v>6.8223687002277327</v>
      </c>
      <c r="M369" s="665">
        <f t="shared" si="104"/>
        <v>8.1572991503219967</v>
      </c>
      <c r="N369" s="665">
        <f t="shared" si="104"/>
        <v>5.0800996624336925</v>
      </c>
      <c r="O369" s="665">
        <f t="shared" si="104"/>
        <v>5.9512389991890187</v>
      </c>
      <c r="P369" s="665">
        <f t="shared" si="104"/>
        <v>-13.389615873406305</v>
      </c>
      <c r="Q369" s="665">
        <f t="shared" si="104"/>
        <v>6.4402455352426253</v>
      </c>
      <c r="R369" s="665">
        <f t="shared" si="104"/>
        <v>-1.604174416688249</v>
      </c>
      <c r="S369" s="665">
        <f t="shared" si="104"/>
        <v>1.371753528319704</v>
      </c>
      <c r="T369" s="665">
        <f t="shared" si="104"/>
        <v>7.5370286651528362</v>
      </c>
      <c r="U369" s="665">
        <f t="shared" si="104"/>
        <v>2.1924495588923119</v>
      </c>
      <c r="V369" s="665">
        <f t="shared" si="104"/>
        <v>2.9993135625719032</v>
      </c>
      <c r="W369" s="665">
        <f t="shared" si="104"/>
        <v>9.5480990792062848</v>
      </c>
      <c r="X369" s="665">
        <f t="shared" si="104"/>
        <v>2.7556599918267266</v>
      </c>
      <c r="Y369" s="665">
        <f t="shared" si="104"/>
        <v>7.386424924046965</v>
      </c>
      <c r="Z369" s="665">
        <f t="shared" si="104"/>
        <v>0.20967807522873602</v>
      </c>
      <c r="AA369" s="665">
        <f t="shared" si="104"/>
        <v>11.306966801492004</v>
      </c>
      <c r="AB369" s="665">
        <f t="shared" si="104"/>
        <v>0.68102929999886563</v>
      </c>
      <c r="AC369" s="665">
        <f t="shared" si="104"/>
        <v>3.1049576388775528</v>
      </c>
      <c r="AD369" s="665">
        <f t="shared" si="104"/>
        <v>0.21268511931707948</v>
      </c>
      <c r="AE369" s="665">
        <f t="shared" si="104"/>
        <v>7.5671568334825725</v>
      </c>
      <c r="AF369" s="665">
        <f t="shared" si="104"/>
        <v>1.940149333472329</v>
      </c>
      <c r="AG369" s="665">
        <f t="shared" si="104"/>
        <v>2.6516970316135988</v>
      </c>
    </row>
    <row r="370" spans="1:33" s="273" customFormat="1" ht="18.75">
      <c r="A370" s="662" t="s">
        <v>380</v>
      </c>
      <c r="B370" s="663"/>
      <c r="C370" s="274" t="s">
        <v>77</v>
      </c>
      <c r="D370" s="665" t="str">
        <f>IF(D$30=0,"-",D$252/D$30)</f>
        <v>-</v>
      </c>
      <c r="E370" s="665">
        <f>IF(E$30=0,"-",E$252/E$30)</f>
        <v>11.6107262706822</v>
      </c>
      <c r="F370" s="665" t="str">
        <f t="shared" ref="F370:AG370" si="105">IF(F$30=0,"-",F$252/F$30)</f>
        <v>-</v>
      </c>
      <c r="G370" s="665">
        <f t="shared" si="105"/>
        <v>14.720888872332734</v>
      </c>
      <c r="H370" s="665">
        <f t="shared" si="105"/>
        <v>4.3304514984227129</v>
      </c>
      <c r="I370" s="665">
        <f t="shared" si="105"/>
        <v>13.824310252136982</v>
      </c>
      <c r="J370" s="665">
        <f t="shared" si="105"/>
        <v>13.931009228671112</v>
      </c>
      <c r="K370" s="665">
        <f t="shared" si="105"/>
        <v>11.182003462953611</v>
      </c>
      <c r="L370" s="665">
        <f t="shared" si="105"/>
        <v>11.197504844618583</v>
      </c>
      <c r="M370" s="665">
        <f t="shared" si="105"/>
        <v>12.021389847939469</v>
      </c>
      <c r="N370" s="665">
        <f t="shared" si="105"/>
        <v>8.606272011222984</v>
      </c>
      <c r="O370" s="665">
        <f t="shared" si="105"/>
        <v>11.545896034201384</v>
      </c>
      <c r="P370" s="665">
        <f t="shared" si="105"/>
        <v>-5.0196121838232282</v>
      </c>
      <c r="Q370" s="665">
        <f t="shared" si="105"/>
        <v>11.854055596002128</v>
      </c>
      <c r="R370" s="665">
        <f t="shared" si="105"/>
        <v>6.0427424481435263</v>
      </c>
      <c r="S370" s="665">
        <f t="shared" si="105"/>
        <v>7.5084698944555432</v>
      </c>
      <c r="T370" s="665">
        <f t="shared" si="105"/>
        <v>11.174653444194437</v>
      </c>
      <c r="U370" s="665">
        <f t="shared" si="105"/>
        <v>7.8762753415157327</v>
      </c>
      <c r="V370" s="665">
        <f t="shared" si="105"/>
        <v>7.0580378371468742</v>
      </c>
      <c r="W370" s="665">
        <f t="shared" si="105"/>
        <v>12.715210120218908</v>
      </c>
      <c r="X370" s="665">
        <f t="shared" si="105"/>
        <v>7.6621483789674434</v>
      </c>
      <c r="Y370" s="665">
        <f t="shared" si="105"/>
        <v>11.806999998264923</v>
      </c>
      <c r="Z370" s="665">
        <f t="shared" si="105"/>
        <v>7.526680786174178</v>
      </c>
      <c r="AA370" s="665">
        <f t="shared" si="105"/>
        <v>15.070356531232958</v>
      </c>
      <c r="AB370" s="665">
        <f t="shared" si="105"/>
        <v>9.9877718161915681</v>
      </c>
      <c r="AC370" s="665">
        <f t="shared" si="105"/>
        <v>7.9829184283125745</v>
      </c>
      <c r="AD370" s="665">
        <f t="shared" si="105"/>
        <v>7.5888896074500423</v>
      </c>
      <c r="AE370" s="665">
        <f t="shared" si="105"/>
        <v>12.684701798604893</v>
      </c>
      <c r="AF370" s="665">
        <f t="shared" si="105"/>
        <v>7.5043588173205977</v>
      </c>
      <c r="AG370" s="665">
        <f t="shared" si="105"/>
        <v>7.5618177346425259</v>
      </c>
    </row>
    <row r="371" spans="1:33" s="273" customFormat="1" ht="18.75">
      <c r="A371" s="662" t="s">
        <v>381</v>
      </c>
      <c r="B371" s="663"/>
      <c r="C371" s="274" t="s">
        <v>77</v>
      </c>
      <c r="D371" s="665" t="str">
        <f>IF(D$30=0,"-",(D$251)/D$30)</f>
        <v>-</v>
      </c>
      <c r="E371" s="665">
        <f>IF(E$30=0,"-",(E$251)/E$30)</f>
        <v>8.1076240462619626</v>
      </c>
      <c r="F371" s="665" t="str">
        <f t="shared" ref="F371:AG371" si="106">IF(F$30=0,"-",(F$251)/F$30)</f>
        <v>-</v>
      </c>
      <c r="G371" s="665">
        <f t="shared" si="106"/>
        <v>5.8863751403823921</v>
      </c>
      <c r="H371" s="665">
        <f t="shared" si="106"/>
        <v>13.487259182063992</v>
      </c>
      <c r="I371" s="665">
        <f t="shared" si="106"/>
        <v>5.8244881995591635</v>
      </c>
      <c r="J371" s="665">
        <f t="shared" si="106"/>
        <v>5.988714904237642</v>
      </c>
      <c r="K371" s="665">
        <f t="shared" si="106"/>
        <v>8.6739472861505895</v>
      </c>
      <c r="L371" s="665">
        <f t="shared" si="106"/>
        <v>8.8163500572867299</v>
      </c>
      <c r="M371" s="665">
        <f t="shared" si="106"/>
        <v>7.4692685912975341</v>
      </c>
      <c r="N371" s="665">
        <f t="shared" si="106"/>
        <v>9.5549999269337</v>
      </c>
      <c r="O371" s="665">
        <f t="shared" si="106"/>
        <v>7.7570154887413771</v>
      </c>
      <c r="P371" s="665">
        <f t="shared" si="106"/>
        <v>24.424277456647399</v>
      </c>
      <c r="Q371" s="665">
        <f t="shared" si="106"/>
        <v>7.0096504455632882</v>
      </c>
      <c r="R371" s="665">
        <f t="shared" si="106"/>
        <v>11.610346965523195</v>
      </c>
      <c r="S371" s="665">
        <f t="shared" si="106"/>
        <v>10.292017036147209</v>
      </c>
      <c r="T371" s="665">
        <f t="shared" si="106"/>
        <v>8.1476822196111129</v>
      </c>
      <c r="U371" s="665">
        <f t="shared" si="106"/>
        <v>10.275854394142218</v>
      </c>
      <c r="V371" s="665">
        <f t="shared" si="106"/>
        <v>11.580975329157612</v>
      </c>
      <c r="W371" s="665">
        <f t="shared" si="106"/>
        <v>6.7616023012332329</v>
      </c>
      <c r="X371" s="665">
        <f t="shared" si="106"/>
        <v>11.929894598828497</v>
      </c>
      <c r="Y371" s="665">
        <f t="shared" si="106"/>
        <v>7.4413434361135646</v>
      </c>
      <c r="Z371" s="665">
        <f t="shared" si="106"/>
        <v>10.982333107421214</v>
      </c>
      <c r="AA371" s="665">
        <f t="shared" si="106"/>
        <v>5.1370049103234825</v>
      </c>
      <c r="AB371" s="665">
        <f t="shared" si="106"/>
        <v>7.7560772258584114</v>
      </c>
      <c r="AC371" s="665">
        <f t="shared" si="106"/>
        <v>10.928474183385298</v>
      </c>
      <c r="AD371" s="665">
        <f t="shared" si="106"/>
        <v>10.908997822759705</v>
      </c>
      <c r="AE371" s="665">
        <f t="shared" si="106"/>
        <v>6.3658072718026952</v>
      </c>
      <c r="AF371" s="665">
        <f t="shared" si="106"/>
        <v>11.415918479039888</v>
      </c>
      <c r="AG371" s="665">
        <f t="shared" si="106"/>
        <v>10.995118905726772</v>
      </c>
    </row>
    <row r="372" spans="1:33" s="273" customFormat="1" ht="18.75">
      <c r="A372" s="662" t="s">
        <v>382</v>
      </c>
      <c r="B372" s="663"/>
      <c r="C372" s="274" t="s">
        <v>69</v>
      </c>
      <c r="D372" s="666" t="str">
        <f>IF(D$63=0,"-",(D$104+D$107+D$110)/D$63*100)</f>
        <v>-</v>
      </c>
      <c r="E372" s="666">
        <f>IF(E$63=0,"-",(E$104+E$107+E$110)/E$63*100)</f>
        <v>17.603932246640884</v>
      </c>
      <c r="F372" s="666">
        <f t="shared" ref="F372:AG372" si="107">IF(F$63=0,"-",(F$104+F$107+F$110)/F$63*100)</f>
        <v>7509.5647610582646</v>
      </c>
      <c r="G372" s="666">
        <f t="shared" si="107"/>
        <v>6.6337654104586736</v>
      </c>
      <c r="H372" s="666">
        <f t="shared" si="107"/>
        <v>52.68560701865318</v>
      </c>
      <c r="I372" s="666">
        <f t="shared" si="107"/>
        <v>15.620954544795401</v>
      </c>
      <c r="J372" s="666">
        <f t="shared" si="107"/>
        <v>13.039761201311745</v>
      </c>
      <c r="K372" s="666">
        <f t="shared" si="107"/>
        <v>20.09440817760122</v>
      </c>
      <c r="L372" s="666">
        <f t="shared" si="107"/>
        <v>21.543593116074803</v>
      </c>
      <c r="M372" s="666">
        <f t="shared" si="107"/>
        <v>17.447452759432096</v>
      </c>
      <c r="N372" s="666">
        <f t="shared" si="107"/>
        <v>25.537474432609102</v>
      </c>
      <c r="O372" s="666">
        <f t="shared" si="107"/>
        <v>15.123570020158661</v>
      </c>
      <c r="P372" s="666">
        <f t="shared" si="107"/>
        <v>93.573809835677679</v>
      </c>
      <c r="Q372" s="666">
        <f t="shared" si="107"/>
        <v>12.268440826164003</v>
      </c>
      <c r="R372" s="666">
        <f t="shared" si="107"/>
        <v>32.962830413734878</v>
      </c>
      <c r="S372" s="666">
        <f t="shared" si="107"/>
        <v>33.309972197602008</v>
      </c>
      <c r="T372" s="666">
        <f t="shared" si="107"/>
        <v>21.569010090425607</v>
      </c>
      <c r="U372" s="666">
        <f t="shared" si="107"/>
        <v>32.735248268193359</v>
      </c>
      <c r="V372" s="666">
        <f t="shared" si="107"/>
        <v>34.388134116985455</v>
      </c>
      <c r="W372" s="666">
        <f t="shared" si="107"/>
        <v>14.54269973478681</v>
      </c>
      <c r="X372" s="666">
        <f t="shared" si="107"/>
        <v>29.243169768160392</v>
      </c>
      <c r="Y372" s="666">
        <f t="shared" si="107"/>
        <v>14.352818838311798</v>
      </c>
      <c r="Z372" s="666">
        <f t="shared" si="107"/>
        <v>33.180669753442416</v>
      </c>
      <c r="AA372" s="666">
        <f t="shared" si="107"/>
        <v>8.9688197236575657</v>
      </c>
      <c r="AB372" s="666">
        <f t="shared" si="107"/>
        <v>18.954837303247672</v>
      </c>
      <c r="AC372" s="666">
        <f t="shared" si="107"/>
        <v>39.389223758796987</v>
      </c>
      <c r="AD372" s="666">
        <f t="shared" si="107"/>
        <v>34.043178026764991</v>
      </c>
      <c r="AE372" s="666">
        <f t="shared" si="107"/>
        <v>14.126697189677884</v>
      </c>
      <c r="AF372" s="666">
        <f t="shared" si="107"/>
        <v>39.946734106494596</v>
      </c>
      <c r="AG372" s="666">
        <f t="shared" si="107"/>
        <v>38.604128604984993</v>
      </c>
    </row>
    <row r="373" spans="1:33" s="273" customFormat="1" ht="18.75">
      <c r="A373" s="662" t="s">
        <v>383</v>
      </c>
      <c r="B373" s="663"/>
      <c r="C373" s="274" t="s">
        <v>77</v>
      </c>
      <c r="D373" s="666" t="str">
        <f>IF(D$30=0,"-",(D$102+D$105+D$108)/D$30)</f>
        <v>-</v>
      </c>
      <c r="E373" s="666">
        <f>IF(E$30=0,"-",(E$102+E$105+E$108)/E$30)</f>
        <v>2.6713249319331878</v>
      </c>
      <c r="F373" s="666" t="str">
        <f>IF(F$30=0,"-",(F$102+F$105+F$108)/F$30)</f>
        <v>-</v>
      </c>
      <c r="G373" s="666">
        <f t="shared" ref="G373:AG373" si="108">IF(G$30=0,"-",(G$102+G$105+G$108)/G$30)</f>
        <v>1.0009930933242825</v>
      </c>
      <c r="H373" s="666">
        <f t="shared" si="108"/>
        <v>7.4872267913474539</v>
      </c>
      <c r="I373" s="666">
        <f t="shared" si="108"/>
        <v>2.3429143594430406</v>
      </c>
      <c r="J373" s="666">
        <f t="shared" si="108"/>
        <v>2.0071945899067201</v>
      </c>
      <c r="K373" s="666">
        <f t="shared" si="108"/>
        <v>3.1860375634273623</v>
      </c>
      <c r="L373" s="666">
        <f t="shared" si="108"/>
        <v>3.3296320918850872</v>
      </c>
      <c r="M373" s="666">
        <f t="shared" si="108"/>
        <v>2.6825975170792624</v>
      </c>
      <c r="N373" s="666">
        <f t="shared" si="108"/>
        <v>3.6301091610527392</v>
      </c>
      <c r="O373" s="666">
        <f t="shared" si="108"/>
        <v>2.2643298391053173</v>
      </c>
      <c r="P373" s="666">
        <f t="shared" si="108"/>
        <v>14.625671299143196</v>
      </c>
      <c r="Q373" s="666">
        <f t="shared" si="108"/>
        <v>1.7734033581967701</v>
      </c>
      <c r="R373" s="666">
        <f t="shared" si="108"/>
        <v>4.6003971150299403</v>
      </c>
      <c r="S373" s="666">
        <f t="shared" si="108"/>
        <v>4.6150999877946157</v>
      </c>
      <c r="T373" s="666">
        <f t="shared" si="108"/>
        <v>3.2737368760186483</v>
      </c>
      <c r="U373" s="666">
        <f t="shared" si="108"/>
        <v>4.763124364950083</v>
      </c>
      <c r="V373" s="666">
        <f t="shared" si="108"/>
        <v>5.1382717627508629</v>
      </c>
      <c r="W373" s="666">
        <f t="shared" si="108"/>
        <v>2.2161061291114015</v>
      </c>
      <c r="X373" s="666">
        <f t="shared" si="108"/>
        <v>4.5622616128592837</v>
      </c>
      <c r="Y373" s="666">
        <f t="shared" si="108"/>
        <v>2.1627398962076403</v>
      </c>
      <c r="Z373" s="666">
        <f t="shared" si="108"/>
        <v>4.7523381904439175</v>
      </c>
      <c r="AA373" s="666">
        <f t="shared" si="108"/>
        <v>1.3827265464568186</v>
      </c>
      <c r="AB373" s="666">
        <f t="shared" si="108"/>
        <v>2.5760858468414307</v>
      </c>
      <c r="AC373" s="666">
        <f t="shared" si="108"/>
        <v>5.8174962046393182</v>
      </c>
      <c r="AD373" s="666">
        <f t="shared" si="108"/>
        <v>4.9544935221712043</v>
      </c>
      <c r="AE373" s="666">
        <f t="shared" si="108"/>
        <v>2.0584308913430394</v>
      </c>
      <c r="AF373" s="666">
        <f t="shared" si="108"/>
        <v>6.064685109654552</v>
      </c>
      <c r="AG373" s="666">
        <f t="shared" si="108"/>
        <v>5.5903664604498928</v>
      </c>
    </row>
    <row r="374" spans="1:33" s="273" customFormat="1" ht="18.75">
      <c r="A374" s="662" t="s">
        <v>384</v>
      </c>
      <c r="B374" s="663"/>
      <c r="C374" s="274" t="s">
        <v>385</v>
      </c>
      <c r="D374" s="278" t="str">
        <f>IF(D$36=0,"-",(D$59+D$60)*1000/D$36)</f>
        <v>-</v>
      </c>
      <c r="E374" s="278">
        <f>IF(E$36=0,"-",(E$59+E$60)*1000/E$36)</f>
        <v>0</v>
      </c>
      <c r="F374" s="278" t="str">
        <f t="shared" ref="F374:AG374" si="109">IF(F$36=0,"-",(F$59+F$60)*1000/F$36)</f>
        <v>-</v>
      </c>
      <c r="G374" s="278">
        <f t="shared" si="109"/>
        <v>0</v>
      </c>
      <c r="H374" s="278">
        <f t="shared" si="109"/>
        <v>0</v>
      </c>
      <c r="I374" s="278">
        <f t="shared" si="109"/>
        <v>0</v>
      </c>
      <c r="J374" s="278">
        <f t="shared" si="109"/>
        <v>0</v>
      </c>
      <c r="K374" s="278">
        <f t="shared" si="109"/>
        <v>0</v>
      </c>
      <c r="L374" s="278">
        <f t="shared" si="109"/>
        <v>0</v>
      </c>
      <c r="M374" s="278">
        <f t="shared" si="109"/>
        <v>0</v>
      </c>
      <c r="N374" s="278">
        <f t="shared" si="109"/>
        <v>0</v>
      </c>
      <c r="O374" s="278">
        <f t="shared" si="109"/>
        <v>0</v>
      </c>
      <c r="P374" s="278">
        <f t="shared" si="109"/>
        <v>0</v>
      </c>
      <c r="Q374" s="278">
        <f t="shared" si="109"/>
        <v>0</v>
      </c>
      <c r="R374" s="278">
        <f t="shared" si="109"/>
        <v>0</v>
      </c>
      <c r="S374" s="278">
        <f t="shared" si="109"/>
        <v>0</v>
      </c>
      <c r="T374" s="278">
        <f t="shared" si="109"/>
        <v>0</v>
      </c>
      <c r="U374" s="278">
        <f t="shared" si="109"/>
        <v>0</v>
      </c>
      <c r="V374" s="278">
        <f t="shared" si="109"/>
        <v>0</v>
      </c>
      <c r="W374" s="278">
        <f t="shared" si="109"/>
        <v>0</v>
      </c>
      <c r="X374" s="278">
        <f t="shared" si="109"/>
        <v>0</v>
      </c>
      <c r="Y374" s="278">
        <f t="shared" si="109"/>
        <v>0</v>
      </c>
      <c r="Z374" s="278">
        <f t="shared" si="109"/>
        <v>0</v>
      </c>
      <c r="AA374" s="278">
        <f t="shared" si="109"/>
        <v>0</v>
      </c>
      <c r="AB374" s="278">
        <f t="shared" si="109"/>
        <v>0</v>
      </c>
      <c r="AC374" s="278">
        <f t="shared" si="109"/>
        <v>0</v>
      </c>
      <c r="AD374" s="278">
        <f t="shared" si="109"/>
        <v>0</v>
      </c>
      <c r="AE374" s="278">
        <f t="shared" si="109"/>
        <v>0</v>
      </c>
      <c r="AF374" s="278">
        <f t="shared" si="109"/>
        <v>0</v>
      </c>
      <c r="AG374" s="278">
        <f t="shared" si="109"/>
        <v>0</v>
      </c>
    </row>
    <row r="375" spans="1:33" s="273" customFormat="1" ht="18.75">
      <c r="A375" s="662" t="s">
        <v>386</v>
      </c>
      <c r="B375" s="663"/>
      <c r="C375" s="274" t="s">
        <v>385</v>
      </c>
      <c r="D375" s="279" t="str">
        <f>IF(D$34=0,"-",(D$59+D$60)*1000/D$34)</f>
        <v>-</v>
      </c>
      <c r="E375" s="279">
        <f>IF(E$34=0,"-",(E$59+E$60)*1000/E$34)</f>
        <v>0</v>
      </c>
      <c r="F375" s="279" t="str">
        <f t="shared" ref="F375:AG375" si="110">IF(F$34=0,"-",(F$59+F$60)*1000/F$34)</f>
        <v>-</v>
      </c>
      <c r="G375" s="279">
        <f t="shared" si="110"/>
        <v>0</v>
      </c>
      <c r="H375" s="279">
        <f t="shared" si="110"/>
        <v>0</v>
      </c>
      <c r="I375" s="279">
        <f t="shared" si="110"/>
        <v>0</v>
      </c>
      <c r="J375" s="279">
        <f t="shared" si="110"/>
        <v>0</v>
      </c>
      <c r="K375" s="279">
        <f t="shared" si="110"/>
        <v>0</v>
      </c>
      <c r="L375" s="279">
        <f t="shared" si="110"/>
        <v>0</v>
      </c>
      <c r="M375" s="279">
        <f t="shared" si="110"/>
        <v>0</v>
      </c>
      <c r="N375" s="279">
        <f t="shared" si="110"/>
        <v>0</v>
      </c>
      <c r="O375" s="279">
        <f t="shared" si="110"/>
        <v>0</v>
      </c>
      <c r="P375" s="279">
        <f t="shared" si="110"/>
        <v>0</v>
      </c>
      <c r="Q375" s="279">
        <f t="shared" si="110"/>
        <v>0</v>
      </c>
      <c r="R375" s="279">
        <f t="shared" si="110"/>
        <v>0</v>
      </c>
      <c r="S375" s="279">
        <f t="shared" si="110"/>
        <v>0</v>
      </c>
      <c r="T375" s="279">
        <f t="shared" si="110"/>
        <v>0</v>
      </c>
      <c r="U375" s="279">
        <f t="shared" si="110"/>
        <v>0</v>
      </c>
      <c r="V375" s="279">
        <f t="shared" si="110"/>
        <v>0</v>
      </c>
      <c r="W375" s="279">
        <f t="shared" si="110"/>
        <v>0</v>
      </c>
      <c r="X375" s="279">
        <f t="shared" si="110"/>
        <v>0</v>
      </c>
      <c r="Y375" s="279">
        <f t="shared" si="110"/>
        <v>0</v>
      </c>
      <c r="Z375" s="279">
        <f t="shared" si="110"/>
        <v>0</v>
      </c>
      <c r="AA375" s="279">
        <f t="shared" si="110"/>
        <v>0</v>
      </c>
      <c r="AB375" s="279">
        <f t="shared" si="110"/>
        <v>0</v>
      </c>
      <c r="AC375" s="279">
        <f t="shared" si="110"/>
        <v>0</v>
      </c>
      <c r="AD375" s="279">
        <f t="shared" si="110"/>
        <v>0</v>
      </c>
      <c r="AE375" s="279">
        <f t="shared" si="110"/>
        <v>0</v>
      </c>
      <c r="AF375" s="279">
        <f t="shared" si="110"/>
        <v>0</v>
      </c>
      <c r="AG375" s="279">
        <f t="shared" si="110"/>
        <v>0</v>
      </c>
    </row>
    <row r="376" spans="1:33" s="273" customFormat="1" ht="18.75">
      <c r="A376" s="662" t="s">
        <v>387</v>
      </c>
      <c r="B376" s="663"/>
      <c r="C376" s="274" t="s">
        <v>385</v>
      </c>
      <c r="D376" s="279" t="str">
        <f>IF(D$58=0,"-",(D$59+D$60)*1000/D$30)</f>
        <v>-</v>
      </c>
      <c r="E376" s="279" t="str">
        <f>IF(E$58=0,"-",(E$59+E$60)*1000/E$30)</f>
        <v>-</v>
      </c>
      <c r="F376" s="279" t="str">
        <f t="shared" ref="F376:AG376" si="111">IF(F$58=0,"-",(F$59+F$60)*1000/F$30)</f>
        <v>-</v>
      </c>
      <c r="G376" s="279" t="str">
        <f t="shared" si="111"/>
        <v>-</v>
      </c>
      <c r="H376" s="279" t="str">
        <f t="shared" si="111"/>
        <v>-</v>
      </c>
      <c r="I376" s="279" t="str">
        <f t="shared" si="111"/>
        <v>-</v>
      </c>
      <c r="J376" s="279" t="str">
        <f t="shared" si="111"/>
        <v>-</v>
      </c>
      <c r="K376" s="279" t="str">
        <f t="shared" si="111"/>
        <v>-</v>
      </c>
      <c r="L376" s="279" t="str">
        <f t="shared" si="111"/>
        <v>-</v>
      </c>
      <c r="M376" s="279" t="str">
        <f t="shared" si="111"/>
        <v>-</v>
      </c>
      <c r="N376" s="279" t="str">
        <f t="shared" si="111"/>
        <v>-</v>
      </c>
      <c r="O376" s="279" t="str">
        <f t="shared" si="111"/>
        <v>-</v>
      </c>
      <c r="P376" s="279" t="str">
        <f t="shared" si="111"/>
        <v>-</v>
      </c>
      <c r="Q376" s="279" t="str">
        <f t="shared" si="111"/>
        <v>-</v>
      </c>
      <c r="R376" s="279" t="str">
        <f t="shared" si="111"/>
        <v>-</v>
      </c>
      <c r="S376" s="279" t="str">
        <f t="shared" si="111"/>
        <v>-</v>
      </c>
      <c r="T376" s="279" t="str">
        <f t="shared" si="111"/>
        <v>-</v>
      </c>
      <c r="U376" s="279" t="str">
        <f t="shared" si="111"/>
        <v>-</v>
      </c>
      <c r="V376" s="279" t="str">
        <f t="shared" si="111"/>
        <v>-</v>
      </c>
      <c r="W376" s="279" t="str">
        <f t="shared" si="111"/>
        <v>-</v>
      </c>
      <c r="X376" s="279" t="str">
        <f t="shared" si="111"/>
        <v>-</v>
      </c>
      <c r="Y376" s="279" t="str">
        <f t="shared" si="111"/>
        <v>-</v>
      </c>
      <c r="Z376" s="279" t="str">
        <f t="shared" si="111"/>
        <v>-</v>
      </c>
      <c r="AA376" s="279" t="str">
        <f t="shared" si="111"/>
        <v>-</v>
      </c>
      <c r="AB376" s="279" t="str">
        <f t="shared" si="111"/>
        <v>-</v>
      </c>
      <c r="AC376" s="279" t="str">
        <f t="shared" si="111"/>
        <v>-</v>
      </c>
      <c r="AD376" s="279" t="str">
        <f t="shared" si="111"/>
        <v>-</v>
      </c>
      <c r="AE376" s="279" t="str">
        <f t="shared" si="111"/>
        <v>-</v>
      </c>
      <c r="AF376" s="279" t="str">
        <f t="shared" si="111"/>
        <v>-</v>
      </c>
      <c r="AG376" s="279" t="str">
        <f t="shared" si="111"/>
        <v>-</v>
      </c>
    </row>
    <row r="377" spans="1:33" s="273" customFormat="1" ht="18.75">
      <c r="A377" s="662" t="s">
        <v>388</v>
      </c>
      <c r="B377" s="663"/>
      <c r="C377" s="274" t="s">
        <v>77</v>
      </c>
      <c r="D377" s="667" t="str">
        <f>IF(D$34=0,"-",(D$126)/D$34)</f>
        <v>-</v>
      </c>
      <c r="E377" s="667">
        <f>IF(E$34=0,"-",(E$126)/E$34)</f>
        <v>0.26902284997160797</v>
      </c>
      <c r="F377" s="667" t="str">
        <f t="shared" ref="F377:AG377" si="112">IF(F$34=0,"-",(F$126)/F$34)</f>
        <v>-</v>
      </c>
      <c r="G377" s="667">
        <f t="shared" si="112"/>
        <v>0.28946721869718367</v>
      </c>
      <c r="H377" s="667">
        <f t="shared" si="112"/>
        <v>0.37768495710018685</v>
      </c>
      <c r="I377" s="667">
        <f t="shared" si="112"/>
        <v>2.0644053170823348E-3</v>
      </c>
      <c r="J377" s="667">
        <f t="shared" si="112"/>
        <v>0.23109085752206265</v>
      </c>
      <c r="K377" s="667">
        <f t="shared" si="112"/>
        <v>0.27369112079645802</v>
      </c>
      <c r="L377" s="667">
        <f t="shared" si="112"/>
        <v>0.30326503821597312</v>
      </c>
      <c r="M377" s="667">
        <f t="shared" si="112"/>
        <v>0.18961297548429917</v>
      </c>
      <c r="N377" s="667">
        <f t="shared" si="112"/>
        <v>0.25155631365322839</v>
      </c>
      <c r="O377" s="667">
        <f t="shared" si="112"/>
        <v>0.34789053705382494</v>
      </c>
      <c r="P377" s="667">
        <f t="shared" si="112"/>
        <v>0.14462271644162034</v>
      </c>
      <c r="Q377" s="667">
        <f t="shared" si="112"/>
        <v>0.18269687211816107</v>
      </c>
      <c r="R377" s="667">
        <f t="shared" si="112"/>
        <v>0.76897152277380409</v>
      </c>
      <c r="S377" s="667">
        <f t="shared" si="112"/>
        <v>0.1922100494073076</v>
      </c>
      <c r="T377" s="667">
        <f t="shared" si="112"/>
        <v>0.1884561164746402</v>
      </c>
      <c r="U377" s="667">
        <f t="shared" si="112"/>
        <v>0.24404944192138031</v>
      </c>
      <c r="V377" s="667">
        <f t="shared" si="112"/>
        <v>0.2949204419194566</v>
      </c>
      <c r="W377" s="667">
        <f t="shared" si="112"/>
        <v>0.23841647942485034</v>
      </c>
      <c r="X377" s="667">
        <f t="shared" si="112"/>
        <v>0.24349179676560048</v>
      </c>
      <c r="Y377" s="667">
        <f t="shared" si="112"/>
        <v>0.52619823663815524</v>
      </c>
      <c r="Z377" s="667">
        <f t="shared" si="112"/>
        <v>0.31814977973568281</v>
      </c>
      <c r="AA377" s="667">
        <f t="shared" si="112"/>
        <v>0.25818620624999461</v>
      </c>
      <c r="AB377" s="667">
        <f t="shared" si="112"/>
        <v>0.28269822069971651</v>
      </c>
      <c r="AC377" s="667">
        <f t="shared" si="112"/>
        <v>0.24977694752690571</v>
      </c>
      <c r="AD377" s="667">
        <f t="shared" si="112"/>
        <v>0.12118337888991403</v>
      </c>
      <c r="AE377" s="667">
        <f t="shared" si="112"/>
        <v>0.22254399371206499</v>
      </c>
      <c r="AF377" s="667">
        <f t="shared" si="112"/>
        <v>0.29678267280712067</v>
      </c>
      <c r="AG377" s="667">
        <f t="shared" si="112"/>
        <v>0.22456410882775046</v>
      </c>
    </row>
    <row r="378" spans="1:33" s="273" customFormat="1" ht="18.75">
      <c r="A378" s="280" t="s">
        <v>389</v>
      </c>
      <c r="B378" s="281"/>
      <c r="C378" s="282" t="s">
        <v>77</v>
      </c>
      <c r="D378" s="283" t="str">
        <f t="shared" ref="D378:AG378" si="113">IF(D$30=0,"-",(D$295)/D$30)</f>
        <v>-</v>
      </c>
      <c r="E378" s="283">
        <f t="shared" si="113"/>
        <v>4.7646205410159226</v>
      </c>
      <c r="F378" s="283" t="str">
        <f t="shared" si="113"/>
        <v>-</v>
      </c>
      <c r="G378" s="283">
        <f t="shared" si="113"/>
        <v>4.7215668744464034</v>
      </c>
      <c r="H378" s="283">
        <f t="shared" si="113"/>
        <v>5.8430036052275796</v>
      </c>
      <c r="I378" s="283">
        <f t="shared" si="113"/>
        <v>3.8661899897854952</v>
      </c>
      <c r="J378" s="283">
        <f t="shared" si="113"/>
        <v>4.52694785204997</v>
      </c>
      <c r="K378" s="283">
        <f t="shared" si="113"/>
        <v>6.5447418416179692</v>
      </c>
      <c r="L378" s="283">
        <f t="shared" si="113"/>
        <v>4.1104997383198718</v>
      </c>
      <c r="M378" s="283">
        <f t="shared" si="113"/>
        <v>3.6714904870344522</v>
      </c>
      <c r="N378" s="283">
        <f t="shared" si="113"/>
        <v>3.2792155601993249</v>
      </c>
      <c r="O378" s="283">
        <f t="shared" si="113"/>
        <v>5.3902722293975707</v>
      </c>
      <c r="P378" s="283">
        <f t="shared" si="113"/>
        <v>7.1413930225884465</v>
      </c>
      <c r="Q378" s="283">
        <f t="shared" si="113"/>
        <v>5.215558889463038</v>
      </c>
      <c r="R378" s="283">
        <f t="shared" si="113"/>
        <v>7.2956152536120991</v>
      </c>
      <c r="S378" s="283">
        <f t="shared" si="113"/>
        <v>5.6780733479369685</v>
      </c>
      <c r="T378" s="283">
        <f t="shared" si="113"/>
        <v>3.2576073435717903</v>
      </c>
      <c r="U378" s="283">
        <f t="shared" si="113"/>
        <v>5.3828040578681673</v>
      </c>
      <c r="V378" s="283">
        <f t="shared" si="113"/>
        <v>3.4999360859005497</v>
      </c>
      <c r="W378" s="283">
        <f t="shared" si="113"/>
        <v>2.9771829420335569</v>
      </c>
      <c r="X378" s="283">
        <f t="shared" si="113"/>
        <v>4.5548971529764337</v>
      </c>
      <c r="Y378" s="283">
        <f t="shared" si="113"/>
        <v>4.2455621045106824</v>
      </c>
      <c r="Z378" s="283">
        <f t="shared" si="113"/>
        <v>6.7095899695018639</v>
      </c>
      <c r="AA378" s="283">
        <f t="shared" si="113"/>
        <v>3.625967338097575</v>
      </c>
      <c r="AB378" s="283">
        <f t="shared" si="113"/>
        <v>8.8994634572410583</v>
      </c>
      <c r="AC378" s="283">
        <f t="shared" si="113"/>
        <v>4.2605984426778107</v>
      </c>
      <c r="AD378" s="283">
        <f t="shared" si="113"/>
        <v>6.5769902347539286</v>
      </c>
      <c r="AE378" s="283">
        <f t="shared" si="113"/>
        <v>4.9790512829016462</v>
      </c>
      <c r="AF378" s="283">
        <f t="shared" si="113"/>
        <v>4.997328676978408</v>
      </c>
      <c r="AG378" s="283">
        <f t="shared" si="113"/>
        <v>4.2671736950640407</v>
      </c>
    </row>
    <row r="379" spans="1:33" ht="18.75">
      <c r="A379" s="284" t="s">
        <v>390</v>
      </c>
      <c r="B379" s="285"/>
      <c r="C379" s="286" t="s">
        <v>77</v>
      </c>
      <c r="D379" s="286"/>
      <c r="E379" s="287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</row>
    <row r="380" spans="1:33" ht="18.75">
      <c r="A380" s="662" t="s">
        <v>391</v>
      </c>
      <c r="B380" s="663"/>
      <c r="C380" s="274" t="s">
        <v>392</v>
      </c>
      <c r="D380" s="288"/>
      <c r="E380" s="117">
        <f t="shared" ref="E380:E389" si="114">SUM(F380:T380)/20</f>
        <v>0</v>
      </c>
      <c r="F380" s="117">
        <v>0</v>
      </c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</row>
    <row r="381" spans="1:33" ht="18.75">
      <c r="A381" s="662" t="s">
        <v>393</v>
      </c>
      <c r="B381" s="663"/>
      <c r="C381" s="274" t="s">
        <v>392</v>
      </c>
      <c r="D381" s="288"/>
      <c r="E381" s="117">
        <f t="shared" si="114"/>
        <v>0</v>
      </c>
      <c r="F381" s="117">
        <v>0</v>
      </c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</row>
    <row r="382" spans="1:33" ht="18.75">
      <c r="A382" s="662" t="s">
        <v>394</v>
      </c>
      <c r="B382" s="663"/>
      <c r="C382" s="274" t="s">
        <v>392</v>
      </c>
      <c r="D382" s="288"/>
      <c r="E382" s="117">
        <f t="shared" si="114"/>
        <v>0</v>
      </c>
      <c r="F382" s="117">
        <v>0</v>
      </c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</row>
    <row r="383" spans="1:33" ht="18.75">
      <c r="A383" s="662" t="s">
        <v>395</v>
      </c>
      <c r="B383" s="663"/>
      <c r="C383" s="274" t="s">
        <v>392</v>
      </c>
      <c r="D383" s="288"/>
      <c r="E383" s="117">
        <f t="shared" si="114"/>
        <v>0</v>
      </c>
      <c r="F383" s="117">
        <v>0</v>
      </c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</row>
    <row r="384" spans="1:33" ht="18.75">
      <c r="A384" s="662" t="s">
        <v>396</v>
      </c>
      <c r="B384" s="663"/>
      <c r="C384" s="274" t="s">
        <v>392</v>
      </c>
      <c r="D384" s="288"/>
      <c r="E384" s="117">
        <f t="shared" si="114"/>
        <v>0</v>
      </c>
      <c r="F384" s="117">
        <v>0</v>
      </c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</row>
    <row r="385" spans="1:33" ht="18.75">
      <c r="A385" s="662" t="s">
        <v>397</v>
      </c>
      <c r="B385" s="663"/>
      <c r="C385" s="274" t="s">
        <v>392</v>
      </c>
      <c r="D385" s="288"/>
      <c r="E385" s="117">
        <f t="shared" si="114"/>
        <v>0</v>
      </c>
      <c r="F385" s="117">
        <v>0</v>
      </c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</row>
    <row r="386" spans="1:33" ht="18.75">
      <c r="A386" s="662" t="s">
        <v>398</v>
      </c>
      <c r="B386" s="663"/>
      <c r="C386" s="274" t="s">
        <v>392</v>
      </c>
      <c r="D386" s="288"/>
      <c r="E386" s="117">
        <f t="shared" si="114"/>
        <v>0</v>
      </c>
      <c r="F386" s="117">
        <v>0</v>
      </c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</row>
    <row r="387" spans="1:33" ht="18.75">
      <c r="A387" s="662" t="s">
        <v>399</v>
      </c>
      <c r="B387" s="663"/>
      <c r="C387" s="274" t="s">
        <v>392</v>
      </c>
      <c r="D387" s="288"/>
      <c r="E387" s="117">
        <f t="shared" si="114"/>
        <v>0</v>
      </c>
      <c r="F387" s="117">
        <v>0</v>
      </c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</row>
    <row r="388" spans="1:33" ht="18.75">
      <c r="A388" s="662" t="s">
        <v>400</v>
      </c>
      <c r="B388" s="663"/>
      <c r="C388" s="274" t="s">
        <v>392</v>
      </c>
      <c r="D388" s="288"/>
      <c r="E388" s="117">
        <f t="shared" si="114"/>
        <v>0</v>
      </c>
      <c r="F388" s="117">
        <v>0</v>
      </c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</row>
    <row r="389" spans="1:33" ht="18.75">
      <c r="A389" s="280" t="s">
        <v>401</v>
      </c>
      <c r="B389" s="281"/>
      <c r="C389" s="282" t="s">
        <v>392</v>
      </c>
      <c r="D389" s="289"/>
      <c r="E389" s="290">
        <f t="shared" si="114"/>
        <v>0</v>
      </c>
      <c r="F389" s="290">
        <v>0</v>
      </c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  <c r="AA389" s="290"/>
      <c r="AB389" s="290"/>
      <c r="AC389" s="290"/>
      <c r="AD389" s="290"/>
      <c r="AE389" s="290"/>
      <c r="AF389" s="290"/>
      <c r="AG389" s="290"/>
    </row>
    <row r="390" spans="1:33">
      <c r="E390" s="294"/>
    </row>
    <row r="400" spans="1:33" s="299" customFormat="1" ht="21">
      <c r="A400" s="295" t="s">
        <v>402</v>
      </c>
      <c r="B400" s="296"/>
      <c r="C400" s="297"/>
      <c r="D400" s="296"/>
      <c r="E400" s="296"/>
      <c r="F400" s="296"/>
      <c r="G400" s="296"/>
      <c r="H400" s="296"/>
      <c r="I400" s="296"/>
      <c r="J400" s="296"/>
      <c r="K400" s="296"/>
      <c r="L400" s="296"/>
      <c r="M400" s="296"/>
      <c r="N400" s="296"/>
      <c r="O400" s="296"/>
      <c r="P400" s="296"/>
      <c r="Q400" s="296"/>
      <c r="R400" s="296"/>
      <c r="S400" s="296"/>
      <c r="T400" s="296"/>
      <c r="U400" s="296"/>
      <c r="V400" s="296"/>
      <c r="W400" s="296"/>
      <c r="X400" s="296"/>
      <c r="Y400" s="296"/>
      <c r="Z400" s="296"/>
      <c r="AA400" s="296"/>
      <c r="AB400" s="296"/>
      <c r="AC400" s="296"/>
      <c r="AD400" s="296"/>
      <c r="AE400" s="296"/>
      <c r="AF400" s="296"/>
      <c r="AG400" s="298"/>
    </row>
    <row r="401" spans="1:33" s="299" customFormat="1" ht="18.75">
      <c r="A401" s="300" t="s">
        <v>403</v>
      </c>
      <c r="B401" s="301"/>
      <c r="C401" s="302" t="s">
        <v>99</v>
      </c>
      <c r="D401" s="303"/>
      <c r="E401" s="304">
        <f>SUM(E402:E414)</f>
        <v>0</v>
      </c>
      <c r="F401" s="304">
        <f>SUM(F402:F414)</f>
        <v>0</v>
      </c>
      <c r="G401" s="304">
        <f t="shared" ref="G401:AG401" si="115">SUM(G402:G414)</f>
        <v>0</v>
      </c>
      <c r="H401" s="304">
        <f t="shared" si="115"/>
        <v>0</v>
      </c>
      <c r="I401" s="304">
        <f t="shared" si="115"/>
        <v>0</v>
      </c>
      <c r="J401" s="304">
        <f t="shared" si="115"/>
        <v>0</v>
      </c>
      <c r="K401" s="304">
        <f t="shared" si="115"/>
        <v>0</v>
      </c>
      <c r="L401" s="304">
        <f t="shared" si="115"/>
        <v>0</v>
      </c>
      <c r="M401" s="304">
        <f t="shared" si="115"/>
        <v>0</v>
      </c>
      <c r="N401" s="304">
        <f t="shared" si="115"/>
        <v>0</v>
      </c>
      <c r="O401" s="304">
        <f t="shared" si="115"/>
        <v>0</v>
      </c>
      <c r="P401" s="304">
        <f t="shared" si="115"/>
        <v>0</v>
      </c>
      <c r="Q401" s="304">
        <f t="shared" si="115"/>
        <v>0</v>
      </c>
      <c r="R401" s="304">
        <f t="shared" si="115"/>
        <v>0</v>
      </c>
      <c r="S401" s="304">
        <f t="shared" si="115"/>
        <v>0</v>
      </c>
      <c r="T401" s="304">
        <f t="shared" si="115"/>
        <v>0</v>
      </c>
      <c r="U401" s="304">
        <f t="shared" si="115"/>
        <v>0</v>
      </c>
      <c r="V401" s="304">
        <f t="shared" si="115"/>
        <v>0</v>
      </c>
      <c r="W401" s="304">
        <f t="shared" si="115"/>
        <v>0</v>
      </c>
      <c r="X401" s="304">
        <f t="shared" si="115"/>
        <v>0</v>
      </c>
      <c r="Y401" s="304">
        <f t="shared" si="115"/>
        <v>0</v>
      </c>
      <c r="Z401" s="304">
        <f t="shared" si="115"/>
        <v>0</v>
      </c>
      <c r="AA401" s="304">
        <f t="shared" si="115"/>
        <v>0</v>
      </c>
      <c r="AB401" s="304">
        <f t="shared" si="115"/>
        <v>0</v>
      </c>
      <c r="AC401" s="304">
        <f t="shared" si="115"/>
        <v>0</v>
      </c>
      <c r="AD401" s="304">
        <f t="shared" si="115"/>
        <v>0</v>
      </c>
      <c r="AE401" s="304">
        <f t="shared" si="115"/>
        <v>0</v>
      </c>
      <c r="AF401" s="304">
        <f t="shared" si="115"/>
        <v>0</v>
      </c>
      <c r="AG401" s="304">
        <f t="shared" si="115"/>
        <v>0</v>
      </c>
    </row>
    <row r="402" spans="1:33" s="299" customFormat="1" ht="18.75">
      <c r="A402" s="305" t="s">
        <v>404</v>
      </c>
      <c r="B402" s="305" t="s">
        <v>405</v>
      </c>
      <c r="C402" s="129" t="s">
        <v>99</v>
      </c>
      <c r="D402" s="305"/>
      <c r="E402" s="53">
        <f>SUM(F402:AG402)</f>
        <v>0</v>
      </c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</row>
    <row r="403" spans="1:33" s="299" customFormat="1" ht="18.75">
      <c r="A403" s="306" t="s">
        <v>406</v>
      </c>
      <c r="B403" s="306" t="s">
        <v>407</v>
      </c>
      <c r="C403" s="173" t="s">
        <v>99</v>
      </c>
      <c r="D403" s="306"/>
      <c r="E403" s="118">
        <f t="shared" ref="E403:E414" si="116">SUM(F403:AG403)</f>
        <v>0</v>
      </c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  <c r="AE403" s="118"/>
      <c r="AF403" s="118"/>
      <c r="AG403" s="118"/>
    </row>
    <row r="404" spans="1:33" s="299" customFormat="1" ht="18.75">
      <c r="A404" s="306" t="s">
        <v>408</v>
      </c>
      <c r="B404" s="306" t="s">
        <v>409</v>
      </c>
      <c r="C404" s="173" t="s">
        <v>99</v>
      </c>
      <c r="D404" s="306"/>
      <c r="E404" s="118">
        <f t="shared" si="116"/>
        <v>0</v>
      </c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  <c r="AE404" s="118"/>
      <c r="AF404" s="118"/>
      <c r="AG404" s="118"/>
    </row>
    <row r="405" spans="1:33" s="299" customFormat="1" ht="18.75">
      <c r="A405" s="306" t="s">
        <v>410</v>
      </c>
      <c r="B405" s="306" t="s">
        <v>411</v>
      </c>
      <c r="C405" s="173" t="s">
        <v>99</v>
      </c>
      <c r="D405" s="306"/>
      <c r="E405" s="118">
        <f t="shared" si="116"/>
        <v>0</v>
      </c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  <c r="AE405" s="118"/>
      <c r="AF405" s="118"/>
      <c r="AG405" s="118"/>
    </row>
    <row r="406" spans="1:33" s="299" customFormat="1" ht="18.75">
      <c r="A406" s="306" t="s">
        <v>412</v>
      </c>
      <c r="B406" s="306" t="s">
        <v>413</v>
      </c>
      <c r="C406" s="173" t="s">
        <v>99</v>
      </c>
      <c r="D406" s="306"/>
      <c r="E406" s="118">
        <f t="shared" si="116"/>
        <v>0</v>
      </c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  <c r="AE406" s="118"/>
      <c r="AF406" s="118"/>
      <c r="AG406" s="118"/>
    </row>
    <row r="407" spans="1:33" s="299" customFormat="1" ht="18.75">
      <c r="A407" s="306" t="s">
        <v>414</v>
      </c>
      <c r="B407" s="306" t="s">
        <v>415</v>
      </c>
      <c r="C407" s="173" t="s">
        <v>99</v>
      </c>
      <c r="D407" s="306"/>
      <c r="E407" s="118">
        <f t="shared" si="116"/>
        <v>0</v>
      </c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8"/>
      <c r="AF407" s="118"/>
      <c r="AG407" s="118"/>
    </row>
    <row r="408" spans="1:33" s="299" customFormat="1" ht="18.75">
      <c r="A408" s="306" t="s">
        <v>416</v>
      </c>
      <c r="B408" s="306" t="s">
        <v>190</v>
      </c>
      <c r="C408" s="173" t="s">
        <v>99</v>
      </c>
      <c r="D408" s="306"/>
      <c r="E408" s="118">
        <f t="shared" si="116"/>
        <v>0</v>
      </c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  <c r="AE408" s="118"/>
      <c r="AF408" s="118"/>
      <c r="AG408" s="118"/>
    </row>
    <row r="409" spans="1:33" s="299" customFormat="1" ht="18.75">
      <c r="A409" s="306" t="s">
        <v>417</v>
      </c>
      <c r="B409" s="306" t="s">
        <v>418</v>
      </c>
      <c r="C409" s="173" t="s">
        <v>99</v>
      </c>
      <c r="D409" s="306"/>
      <c r="E409" s="118">
        <f t="shared" si="116"/>
        <v>0</v>
      </c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</row>
    <row r="410" spans="1:33" s="299" customFormat="1" ht="18.75">
      <c r="A410" s="306" t="s">
        <v>419</v>
      </c>
      <c r="B410" s="306" t="s">
        <v>420</v>
      </c>
      <c r="C410" s="173" t="s">
        <v>99</v>
      </c>
      <c r="D410" s="306"/>
      <c r="E410" s="118">
        <f t="shared" si="116"/>
        <v>0</v>
      </c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  <c r="AE410" s="118"/>
      <c r="AF410" s="118"/>
      <c r="AG410" s="118"/>
    </row>
    <row r="411" spans="1:33" s="299" customFormat="1" ht="18.75">
      <c r="A411" s="306" t="s">
        <v>421</v>
      </c>
      <c r="B411" s="306" t="s">
        <v>175</v>
      </c>
      <c r="C411" s="173" t="s">
        <v>99</v>
      </c>
      <c r="D411" s="306"/>
      <c r="E411" s="118">
        <f t="shared" si="116"/>
        <v>0</v>
      </c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</row>
    <row r="412" spans="1:33" s="299" customFormat="1" ht="18.75">
      <c r="A412" s="306" t="s">
        <v>422</v>
      </c>
      <c r="B412" s="306" t="s">
        <v>423</v>
      </c>
      <c r="C412" s="173" t="s">
        <v>99</v>
      </c>
      <c r="D412" s="306"/>
      <c r="E412" s="118">
        <f t="shared" si="116"/>
        <v>0</v>
      </c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  <c r="AE412" s="118"/>
      <c r="AF412" s="118"/>
      <c r="AG412" s="118"/>
    </row>
    <row r="413" spans="1:33" s="299" customFormat="1" ht="18.75">
      <c r="A413" s="306" t="s">
        <v>424</v>
      </c>
      <c r="B413" s="306" t="s">
        <v>425</v>
      </c>
      <c r="C413" s="173" t="s">
        <v>99</v>
      </c>
      <c r="D413" s="306"/>
      <c r="E413" s="118">
        <f t="shared" si="116"/>
        <v>0</v>
      </c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</row>
    <row r="414" spans="1:33" s="299" customFormat="1" ht="18.75">
      <c r="A414" s="307" t="s">
        <v>426</v>
      </c>
      <c r="B414" s="307" t="s">
        <v>427</v>
      </c>
      <c r="C414" s="174" t="s">
        <v>99</v>
      </c>
      <c r="D414" s="307"/>
      <c r="E414" s="175">
        <f t="shared" si="116"/>
        <v>0</v>
      </c>
      <c r="F414" s="175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</row>
    <row r="415" spans="1:33" s="299" customFormat="1" ht="18.75">
      <c r="A415" s="300" t="s">
        <v>428</v>
      </c>
      <c r="B415" s="301"/>
      <c r="C415" s="302" t="s">
        <v>99</v>
      </c>
      <c r="D415" s="308">
        <f>SUM(D416:D429)</f>
        <v>0</v>
      </c>
      <c r="E415" s="308">
        <f>SUM(E416:E429)</f>
        <v>0</v>
      </c>
      <c r="F415" s="308">
        <f t="shared" ref="F415:AF415" si="117">SUM(F416:F429)</f>
        <v>0</v>
      </c>
      <c r="G415" s="308">
        <f t="shared" si="117"/>
        <v>0</v>
      </c>
      <c r="H415" s="308">
        <f t="shared" si="117"/>
        <v>0</v>
      </c>
      <c r="I415" s="308">
        <f t="shared" si="117"/>
        <v>0</v>
      </c>
      <c r="J415" s="308">
        <f t="shared" si="117"/>
        <v>0</v>
      </c>
      <c r="K415" s="308">
        <f t="shared" si="117"/>
        <v>0</v>
      </c>
      <c r="L415" s="308">
        <f t="shared" si="117"/>
        <v>0</v>
      </c>
      <c r="M415" s="308">
        <f t="shared" si="117"/>
        <v>0</v>
      </c>
      <c r="N415" s="308">
        <f t="shared" si="117"/>
        <v>0</v>
      </c>
      <c r="O415" s="308">
        <f t="shared" si="117"/>
        <v>0</v>
      </c>
      <c r="P415" s="308">
        <f t="shared" si="117"/>
        <v>0</v>
      </c>
      <c r="Q415" s="308">
        <f t="shared" si="117"/>
        <v>0</v>
      </c>
      <c r="R415" s="308">
        <f t="shared" si="117"/>
        <v>0</v>
      </c>
      <c r="S415" s="308">
        <f t="shared" si="117"/>
        <v>0</v>
      </c>
      <c r="T415" s="308">
        <f t="shared" si="117"/>
        <v>0</v>
      </c>
      <c r="U415" s="308">
        <f t="shared" si="117"/>
        <v>0</v>
      </c>
      <c r="V415" s="308">
        <f t="shared" si="117"/>
        <v>0</v>
      </c>
      <c r="W415" s="308">
        <f t="shared" si="117"/>
        <v>0</v>
      </c>
      <c r="X415" s="308">
        <f t="shared" si="117"/>
        <v>0</v>
      </c>
      <c r="Y415" s="308">
        <f t="shared" si="117"/>
        <v>0</v>
      </c>
      <c r="Z415" s="308">
        <f t="shared" si="117"/>
        <v>0</v>
      </c>
      <c r="AA415" s="308">
        <f t="shared" si="117"/>
        <v>0</v>
      </c>
      <c r="AB415" s="308">
        <f t="shared" si="117"/>
        <v>0</v>
      </c>
      <c r="AC415" s="308">
        <f t="shared" si="117"/>
        <v>0</v>
      </c>
      <c r="AD415" s="308">
        <f t="shared" si="117"/>
        <v>0</v>
      </c>
      <c r="AE415" s="308">
        <f t="shared" si="117"/>
        <v>0</v>
      </c>
      <c r="AF415" s="308">
        <f t="shared" si="117"/>
        <v>0</v>
      </c>
      <c r="AG415" s="308">
        <f>SUM(AG416:AG429)</f>
        <v>0</v>
      </c>
    </row>
    <row r="416" spans="1:33" s="299" customFormat="1" ht="18.75">
      <c r="A416" s="305" t="s">
        <v>429</v>
      </c>
      <c r="B416" s="305" t="s">
        <v>423</v>
      </c>
      <c r="C416" s="129" t="s">
        <v>99</v>
      </c>
      <c r="D416" s="53"/>
      <c r="E416" s="53">
        <f t="shared" ref="E416:E429" si="118">SUM(F416:AG416)</f>
        <v>0</v>
      </c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</row>
    <row r="417" spans="1:33" s="299" customFormat="1" ht="18.75">
      <c r="A417" s="306" t="s">
        <v>430</v>
      </c>
      <c r="B417" s="306" t="s">
        <v>431</v>
      </c>
      <c r="C417" s="173" t="s">
        <v>99</v>
      </c>
      <c r="D417" s="118"/>
      <c r="E417" s="118">
        <f t="shared" si="118"/>
        <v>0</v>
      </c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</row>
    <row r="418" spans="1:33" s="299" customFormat="1" ht="18.75">
      <c r="A418" s="306" t="s">
        <v>432</v>
      </c>
      <c r="B418" s="306" t="s">
        <v>433</v>
      </c>
      <c r="C418" s="173" t="s">
        <v>99</v>
      </c>
      <c r="D418" s="118"/>
      <c r="E418" s="118">
        <f t="shared" si="118"/>
        <v>0</v>
      </c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  <c r="AE418" s="118"/>
      <c r="AF418" s="118"/>
      <c r="AG418" s="118"/>
    </row>
    <row r="419" spans="1:33" s="299" customFormat="1" ht="18.75">
      <c r="A419" s="306" t="s">
        <v>434</v>
      </c>
      <c r="B419" s="306" t="s">
        <v>435</v>
      </c>
      <c r="C419" s="173" t="s">
        <v>99</v>
      </c>
      <c r="D419" s="118"/>
      <c r="E419" s="118">
        <f t="shared" si="118"/>
        <v>0</v>
      </c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</row>
    <row r="420" spans="1:33" s="299" customFormat="1" ht="18.75">
      <c r="A420" s="306" t="s">
        <v>436</v>
      </c>
      <c r="B420" s="306" t="s">
        <v>437</v>
      </c>
      <c r="C420" s="173" t="s">
        <v>99</v>
      </c>
      <c r="D420" s="118"/>
      <c r="E420" s="118">
        <f t="shared" si="118"/>
        <v>0</v>
      </c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  <c r="AE420" s="118"/>
      <c r="AF420" s="118"/>
      <c r="AG420" s="118"/>
    </row>
    <row r="421" spans="1:33" s="299" customFormat="1" ht="18.75">
      <c r="A421" s="306" t="s">
        <v>438</v>
      </c>
      <c r="B421" s="306" t="s">
        <v>439</v>
      </c>
      <c r="C421" s="173" t="s">
        <v>99</v>
      </c>
      <c r="D421" s="118"/>
      <c r="E421" s="118">
        <f t="shared" si="118"/>
        <v>0</v>
      </c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</row>
    <row r="422" spans="1:33" s="299" customFormat="1" ht="18.75">
      <c r="A422" s="306" t="s">
        <v>440</v>
      </c>
      <c r="B422" s="306" t="s">
        <v>441</v>
      </c>
      <c r="C422" s="173" t="s">
        <v>99</v>
      </c>
      <c r="D422" s="118"/>
      <c r="E422" s="118">
        <f t="shared" si="118"/>
        <v>0</v>
      </c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  <c r="AE422" s="118"/>
      <c r="AF422" s="118"/>
      <c r="AG422" s="118"/>
    </row>
    <row r="423" spans="1:33" s="299" customFormat="1" ht="18.75">
      <c r="A423" s="306" t="s">
        <v>442</v>
      </c>
      <c r="B423" s="306" t="s">
        <v>443</v>
      </c>
      <c r="C423" s="173" t="s">
        <v>99</v>
      </c>
      <c r="D423" s="118"/>
      <c r="E423" s="118">
        <f t="shared" si="118"/>
        <v>0</v>
      </c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</row>
    <row r="424" spans="1:33" s="299" customFormat="1" ht="18.75">
      <c r="A424" s="306" t="s">
        <v>444</v>
      </c>
      <c r="B424" s="306" t="s">
        <v>265</v>
      </c>
      <c r="C424" s="173" t="s">
        <v>99</v>
      </c>
      <c r="D424" s="118"/>
      <c r="E424" s="118">
        <f t="shared" si="118"/>
        <v>0</v>
      </c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  <c r="AE424" s="118"/>
      <c r="AF424" s="118"/>
      <c r="AG424" s="118"/>
    </row>
    <row r="425" spans="1:33" s="299" customFormat="1" ht="18.75">
      <c r="A425" s="306" t="s">
        <v>445</v>
      </c>
      <c r="B425" s="306" t="s">
        <v>446</v>
      </c>
      <c r="C425" s="173" t="s">
        <v>99</v>
      </c>
      <c r="D425" s="118"/>
      <c r="E425" s="118">
        <f t="shared" si="118"/>
        <v>0</v>
      </c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</row>
    <row r="426" spans="1:33" s="299" customFormat="1" ht="18.75">
      <c r="A426" s="306" t="s">
        <v>447</v>
      </c>
      <c r="B426" s="306" t="s">
        <v>448</v>
      </c>
      <c r="C426" s="173" t="s">
        <v>99</v>
      </c>
      <c r="D426" s="118"/>
      <c r="E426" s="118">
        <f t="shared" si="118"/>
        <v>0</v>
      </c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  <c r="AA426" s="118"/>
      <c r="AB426" s="118"/>
      <c r="AC426" s="118"/>
      <c r="AD426" s="118"/>
      <c r="AE426" s="118"/>
      <c r="AF426" s="118"/>
      <c r="AG426" s="118"/>
    </row>
    <row r="427" spans="1:33" s="299" customFormat="1" ht="18.75">
      <c r="A427" s="306" t="s">
        <v>449</v>
      </c>
      <c r="B427" s="306" t="s">
        <v>286</v>
      </c>
      <c r="C427" s="173" t="s">
        <v>99</v>
      </c>
      <c r="D427" s="118"/>
      <c r="E427" s="118">
        <f t="shared" si="118"/>
        <v>0</v>
      </c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</row>
    <row r="428" spans="1:33" s="299" customFormat="1" ht="18.75">
      <c r="A428" s="306" t="s">
        <v>450</v>
      </c>
      <c r="B428" s="306" t="s">
        <v>451</v>
      </c>
      <c r="C428" s="173" t="s">
        <v>99</v>
      </c>
      <c r="D428" s="118"/>
      <c r="E428" s="118">
        <f t="shared" si="118"/>
        <v>0</v>
      </c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</row>
    <row r="429" spans="1:33" s="299" customFormat="1" ht="18.75">
      <c r="A429" s="307" t="s">
        <v>452</v>
      </c>
      <c r="B429" s="307" t="s">
        <v>226</v>
      </c>
      <c r="C429" s="174" t="s">
        <v>99</v>
      </c>
      <c r="D429" s="175"/>
      <c r="E429" s="175">
        <f t="shared" si="118"/>
        <v>0</v>
      </c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</row>
    <row r="430" spans="1:33" s="299" customFormat="1" ht="18.75">
      <c r="A430" s="300" t="s">
        <v>453</v>
      </c>
      <c r="B430" s="301"/>
      <c r="C430" s="302" t="s">
        <v>99</v>
      </c>
      <c r="D430" s="303"/>
      <c r="E430" s="304">
        <f>SUM(E431:E457)</f>
        <v>0</v>
      </c>
      <c r="F430" s="304">
        <f t="shared" ref="F430:AF430" si="119">SUM(F431:F457)</f>
        <v>0</v>
      </c>
      <c r="G430" s="304">
        <f>SUM(G431:G457)</f>
        <v>0</v>
      </c>
      <c r="H430" s="304">
        <f t="shared" si="119"/>
        <v>0</v>
      </c>
      <c r="I430" s="304">
        <f t="shared" si="119"/>
        <v>0</v>
      </c>
      <c r="J430" s="304">
        <f t="shared" si="119"/>
        <v>0</v>
      </c>
      <c r="K430" s="304">
        <f t="shared" si="119"/>
        <v>0</v>
      </c>
      <c r="L430" s="304">
        <f t="shared" si="119"/>
        <v>0</v>
      </c>
      <c r="M430" s="304">
        <f t="shared" si="119"/>
        <v>0</v>
      </c>
      <c r="N430" s="304">
        <f t="shared" si="119"/>
        <v>0</v>
      </c>
      <c r="O430" s="304">
        <f t="shared" si="119"/>
        <v>0</v>
      </c>
      <c r="P430" s="304">
        <f t="shared" si="119"/>
        <v>0</v>
      </c>
      <c r="Q430" s="304">
        <f t="shared" si="119"/>
        <v>0</v>
      </c>
      <c r="R430" s="304">
        <f t="shared" si="119"/>
        <v>0</v>
      </c>
      <c r="S430" s="304">
        <f t="shared" si="119"/>
        <v>0</v>
      </c>
      <c r="T430" s="304">
        <f t="shared" si="119"/>
        <v>0</v>
      </c>
      <c r="U430" s="304">
        <f t="shared" si="119"/>
        <v>0</v>
      </c>
      <c r="V430" s="304">
        <f t="shared" si="119"/>
        <v>0</v>
      </c>
      <c r="W430" s="304">
        <f t="shared" si="119"/>
        <v>0</v>
      </c>
      <c r="X430" s="304">
        <f t="shared" si="119"/>
        <v>0</v>
      </c>
      <c r="Y430" s="304">
        <f t="shared" si="119"/>
        <v>0</v>
      </c>
      <c r="Z430" s="304">
        <f t="shared" si="119"/>
        <v>0</v>
      </c>
      <c r="AA430" s="304">
        <f t="shared" si="119"/>
        <v>0</v>
      </c>
      <c r="AB430" s="304">
        <f t="shared" si="119"/>
        <v>0</v>
      </c>
      <c r="AC430" s="304">
        <f t="shared" si="119"/>
        <v>0</v>
      </c>
      <c r="AD430" s="304">
        <f t="shared" si="119"/>
        <v>0</v>
      </c>
      <c r="AE430" s="304">
        <f t="shared" si="119"/>
        <v>0</v>
      </c>
      <c r="AF430" s="304">
        <f t="shared" si="119"/>
        <v>0</v>
      </c>
      <c r="AG430" s="304">
        <f>SUM(AG431:AG457)</f>
        <v>0</v>
      </c>
    </row>
    <row r="431" spans="1:33" s="299" customFormat="1" ht="18.75">
      <c r="A431" s="305" t="s">
        <v>454</v>
      </c>
      <c r="B431" s="305" t="s">
        <v>405</v>
      </c>
      <c r="C431" s="129" t="s">
        <v>99</v>
      </c>
      <c r="D431" s="305"/>
      <c r="E431" s="53">
        <f t="shared" ref="E431:E457" si="120">SUM(F431:AG431)</f>
        <v>0</v>
      </c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</row>
    <row r="432" spans="1:33" s="299" customFormat="1" ht="18.75">
      <c r="A432" s="306" t="s">
        <v>455</v>
      </c>
      <c r="B432" s="306" t="s">
        <v>411</v>
      </c>
      <c r="C432" s="173" t="s">
        <v>99</v>
      </c>
      <c r="D432" s="306"/>
      <c r="E432" s="118">
        <f t="shared" si="120"/>
        <v>0</v>
      </c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  <c r="AA432" s="118"/>
      <c r="AB432" s="118"/>
      <c r="AC432" s="118"/>
      <c r="AD432" s="118"/>
      <c r="AE432" s="118"/>
      <c r="AF432" s="118"/>
      <c r="AG432" s="118"/>
    </row>
    <row r="433" spans="1:33" s="299" customFormat="1" ht="18.75">
      <c r="A433" s="306" t="s">
        <v>456</v>
      </c>
      <c r="B433" s="306" t="s">
        <v>457</v>
      </c>
      <c r="C433" s="173" t="s">
        <v>99</v>
      </c>
      <c r="D433" s="306"/>
      <c r="E433" s="118">
        <f t="shared" si="120"/>
        <v>0</v>
      </c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</row>
    <row r="434" spans="1:33" s="299" customFormat="1" ht="18.75">
      <c r="A434" s="306" t="s">
        <v>458</v>
      </c>
      <c r="B434" s="306" t="s">
        <v>415</v>
      </c>
      <c r="C434" s="173" t="s">
        <v>99</v>
      </c>
      <c r="D434" s="306"/>
      <c r="E434" s="118">
        <f t="shared" si="120"/>
        <v>0</v>
      </c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  <c r="AA434" s="118"/>
      <c r="AB434" s="118"/>
      <c r="AC434" s="118"/>
      <c r="AD434" s="118"/>
      <c r="AE434" s="118"/>
      <c r="AF434" s="118"/>
      <c r="AG434" s="118"/>
    </row>
    <row r="435" spans="1:33" s="299" customFormat="1" ht="18.75">
      <c r="A435" s="306" t="s">
        <v>459</v>
      </c>
      <c r="B435" s="306" t="s">
        <v>192</v>
      </c>
      <c r="C435" s="173" t="s">
        <v>99</v>
      </c>
      <c r="D435" s="306"/>
      <c r="E435" s="118">
        <f t="shared" si="120"/>
        <v>0</v>
      </c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</row>
    <row r="436" spans="1:33" s="299" customFormat="1" ht="18.75">
      <c r="A436" s="306" t="s">
        <v>460</v>
      </c>
      <c r="B436" s="306" t="s">
        <v>461</v>
      </c>
      <c r="C436" s="173" t="s">
        <v>99</v>
      </c>
      <c r="D436" s="306"/>
      <c r="E436" s="118">
        <f t="shared" si="120"/>
        <v>0</v>
      </c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  <c r="AG436" s="118"/>
    </row>
    <row r="437" spans="1:33" s="299" customFormat="1" ht="18.75">
      <c r="A437" s="306" t="s">
        <v>462</v>
      </c>
      <c r="B437" s="306" t="s">
        <v>186</v>
      </c>
      <c r="C437" s="173" t="s">
        <v>99</v>
      </c>
      <c r="D437" s="306"/>
      <c r="E437" s="118">
        <f t="shared" si="120"/>
        <v>0</v>
      </c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</row>
    <row r="438" spans="1:33" s="299" customFormat="1" ht="18.75">
      <c r="A438" s="306" t="s">
        <v>463</v>
      </c>
      <c r="B438" s="306" t="s">
        <v>226</v>
      </c>
      <c r="C438" s="173" t="s">
        <v>99</v>
      </c>
      <c r="D438" s="306"/>
      <c r="E438" s="118">
        <f t="shared" si="120"/>
        <v>0</v>
      </c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  <c r="AA438" s="118"/>
      <c r="AB438" s="118"/>
      <c r="AC438" s="118"/>
      <c r="AD438" s="118"/>
      <c r="AE438" s="118"/>
      <c r="AF438" s="118"/>
      <c r="AG438" s="118"/>
    </row>
    <row r="439" spans="1:33" s="299" customFormat="1" ht="18.75">
      <c r="A439" s="306" t="s">
        <v>464</v>
      </c>
      <c r="B439" s="306" t="s">
        <v>465</v>
      </c>
      <c r="C439" s="173" t="s">
        <v>99</v>
      </c>
      <c r="D439" s="306"/>
      <c r="E439" s="118">
        <f t="shared" si="120"/>
        <v>0</v>
      </c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</row>
    <row r="440" spans="1:33" s="299" customFormat="1" ht="18.75">
      <c r="A440" s="306" t="s">
        <v>466</v>
      </c>
      <c r="B440" s="306" t="s">
        <v>433</v>
      </c>
      <c r="C440" s="173" t="s">
        <v>99</v>
      </c>
      <c r="D440" s="306"/>
      <c r="E440" s="118">
        <f t="shared" si="120"/>
        <v>0</v>
      </c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  <c r="AE440" s="118"/>
      <c r="AF440" s="118"/>
      <c r="AG440" s="118"/>
    </row>
    <row r="441" spans="1:33" s="299" customFormat="1" ht="18.75">
      <c r="A441" s="306" t="s">
        <v>467</v>
      </c>
      <c r="B441" s="306" t="s">
        <v>468</v>
      </c>
      <c r="C441" s="173" t="s">
        <v>99</v>
      </c>
      <c r="D441" s="306"/>
      <c r="E441" s="118">
        <f t="shared" si="120"/>
        <v>0</v>
      </c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  <c r="AE441" s="118"/>
      <c r="AF441" s="118"/>
      <c r="AG441" s="118"/>
    </row>
    <row r="442" spans="1:33" s="299" customFormat="1" ht="18.75">
      <c r="A442" s="306" t="s">
        <v>469</v>
      </c>
      <c r="B442" s="306" t="s">
        <v>443</v>
      </c>
      <c r="C442" s="173" t="s">
        <v>99</v>
      </c>
      <c r="D442" s="306"/>
      <c r="E442" s="118">
        <f t="shared" si="120"/>
        <v>0</v>
      </c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  <c r="AE442" s="118"/>
      <c r="AF442" s="118"/>
      <c r="AG442" s="118"/>
    </row>
    <row r="443" spans="1:33" s="299" customFormat="1" ht="18.75">
      <c r="A443" s="306" t="s">
        <v>470</v>
      </c>
      <c r="B443" s="306" t="s">
        <v>471</v>
      </c>
      <c r="C443" s="173" t="s">
        <v>99</v>
      </c>
      <c r="D443" s="306"/>
      <c r="E443" s="118">
        <f t="shared" si="120"/>
        <v>0</v>
      </c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</row>
    <row r="444" spans="1:33" s="299" customFormat="1" ht="18.75">
      <c r="A444" s="306" t="s">
        <v>472</v>
      </c>
      <c r="B444" s="306" t="s">
        <v>244</v>
      </c>
      <c r="C444" s="173" t="s">
        <v>99</v>
      </c>
      <c r="D444" s="306"/>
      <c r="E444" s="118">
        <f t="shared" si="120"/>
        <v>0</v>
      </c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  <c r="AA444" s="118"/>
      <c r="AB444" s="118"/>
      <c r="AC444" s="118"/>
      <c r="AD444" s="118"/>
      <c r="AE444" s="118"/>
      <c r="AF444" s="118"/>
      <c r="AG444" s="118"/>
    </row>
    <row r="445" spans="1:33" s="299" customFormat="1" ht="18.75">
      <c r="A445" s="306" t="s">
        <v>473</v>
      </c>
      <c r="B445" s="306" t="s">
        <v>448</v>
      </c>
      <c r="C445" s="173" t="s">
        <v>99</v>
      </c>
      <c r="D445" s="306"/>
      <c r="E445" s="118">
        <f t="shared" si="120"/>
        <v>0</v>
      </c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  <c r="AE445" s="118"/>
      <c r="AF445" s="118"/>
      <c r="AG445" s="118"/>
    </row>
    <row r="446" spans="1:33" s="299" customFormat="1" ht="18.75">
      <c r="A446" s="306" t="s">
        <v>474</v>
      </c>
      <c r="B446" s="306" t="s">
        <v>280</v>
      </c>
      <c r="C446" s="173" t="s">
        <v>99</v>
      </c>
      <c r="D446" s="306"/>
      <c r="E446" s="118">
        <f t="shared" si="120"/>
        <v>0</v>
      </c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  <c r="AE446" s="118"/>
      <c r="AF446" s="118"/>
      <c r="AG446" s="118"/>
    </row>
    <row r="447" spans="1:33" s="299" customFormat="1" ht="18.75">
      <c r="A447" s="306" t="s">
        <v>475</v>
      </c>
      <c r="B447" s="306" t="s">
        <v>476</v>
      </c>
      <c r="C447" s="173" t="s">
        <v>99</v>
      </c>
      <c r="D447" s="306"/>
      <c r="E447" s="118">
        <f t="shared" si="120"/>
        <v>0</v>
      </c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  <c r="AE447" s="118"/>
      <c r="AF447" s="118"/>
      <c r="AG447" s="118"/>
    </row>
    <row r="448" spans="1:33" s="299" customFormat="1" ht="18.75">
      <c r="A448" s="306" t="s">
        <v>477</v>
      </c>
      <c r="B448" s="306" t="s">
        <v>286</v>
      </c>
      <c r="C448" s="173" t="s">
        <v>99</v>
      </c>
      <c r="D448" s="306"/>
      <c r="E448" s="118">
        <f t="shared" si="120"/>
        <v>0</v>
      </c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  <c r="AA448" s="118"/>
      <c r="AB448" s="118"/>
      <c r="AC448" s="118"/>
      <c r="AD448" s="118"/>
      <c r="AE448" s="118"/>
      <c r="AF448" s="118"/>
      <c r="AG448" s="118"/>
    </row>
    <row r="449" spans="1:33" s="299" customFormat="1" ht="18.75">
      <c r="A449" s="306" t="s">
        <v>478</v>
      </c>
      <c r="B449" s="306" t="s">
        <v>479</v>
      </c>
      <c r="C449" s="173" t="s">
        <v>99</v>
      </c>
      <c r="D449" s="306"/>
      <c r="E449" s="118">
        <f t="shared" si="120"/>
        <v>0</v>
      </c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</row>
    <row r="450" spans="1:33" s="299" customFormat="1" ht="18.75">
      <c r="A450" s="306" t="s">
        <v>480</v>
      </c>
      <c r="B450" s="306" t="s">
        <v>268</v>
      </c>
      <c r="C450" s="173" t="s">
        <v>99</v>
      </c>
      <c r="D450" s="306"/>
      <c r="E450" s="118">
        <f t="shared" si="120"/>
        <v>0</v>
      </c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  <c r="AA450" s="118"/>
      <c r="AB450" s="118"/>
      <c r="AC450" s="118"/>
      <c r="AD450" s="118"/>
      <c r="AE450" s="118"/>
      <c r="AF450" s="118"/>
      <c r="AG450" s="118"/>
    </row>
    <row r="451" spans="1:33" s="299" customFormat="1" ht="18.75">
      <c r="A451" s="306" t="s">
        <v>481</v>
      </c>
      <c r="B451" s="306" t="s">
        <v>427</v>
      </c>
      <c r="C451" s="173" t="s">
        <v>99</v>
      </c>
      <c r="D451" s="306"/>
      <c r="E451" s="118">
        <f t="shared" si="120"/>
        <v>0</v>
      </c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</row>
    <row r="452" spans="1:33" s="299" customFormat="1" ht="18.75">
      <c r="A452" s="306" t="s">
        <v>482</v>
      </c>
      <c r="B452" s="543" t="s">
        <v>483</v>
      </c>
      <c r="C452" s="173" t="s">
        <v>99</v>
      </c>
      <c r="D452" s="306"/>
      <c r="E452" s="118">
        <f t="shared" si="120"/>
        <v>0</v>
      </c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  <c r="AA452" s="118"/>
      <c r="AB452" s="118"/>
      <c r="AC452" s="118"/>
      <c r="AD452" s="118"/>
      <c r="AE452" s="118"/>
      <c r="AF452" s="118"/>
      <c r="AG452" s="118"/>
    </row>
    <row r="453" spans="1:33" s="299" customFormat="1" ht="18.75">
      <c r="A453" s="542" t="s">
        <v>484</v>
      </c>
      <c r="B453" s="306" t="s">
        <v>249</v>
      </c>
      <c r="C453" s="173" t="s">
        <v>99</v>
      </c>
      <c r="D453" s="306"/>
      <c r="E453" s="118">
        <f t="shared" si="120"/>
        <v>0</v>
      </c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</row>
    <row r="454" spans="1:33" s="299" customFormat="1" ht="18.75">
      <c r="A454" s="542" t="s">
        <v>485</v>
      </c>
      <c r="B454" s="306" t="s">
        <v>177</v>
      </c>
      <c r="C454" s="173" t="s">
        <v>99</v>
      </c>
      <c r="D454" s="306"/>
      <c r="E454" s="118">
        <f t="shared" si="120"/>
        <v>0</v>
      </c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  <c r="AE454" s="118"/>
      <c r="AF454" s="118"/>
      <c r="AG454" s="118"/>
    </row>
    <row r="455" spans="1:33" s="299" customFormat="1" ht="18.75">
      <c r="A455" s="542" t="s">
        <v>486</v>
      </c>
      <c r="B455" s="306" t="s">
        <v>178</v>
      </c>
      <c r="C455" s="173" t="s">
        <v>99</v>
      </c>
      <c r="D455" s="306"/>
      <c r="E455" s="118">
        <f t="shared" si="120"/>
        <v>0</v>
      </c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</row>
    <row r="456" spans="1:33" s="138" customFormat="1" ht="18.75">
      <c r="A456" s="542" t="s">
        <v>487</v>
      </c>
      <c r="B456" s="306" t="s">
        <v>488</v>
      </c>
      <c r="C456" s="173" t="s">
        <v>99</v>
      </c>
      <c r="D456" s="306"/>
      <c r="E456" s="118">
        <f t="shared" si="120"/>
        <v>0</v>
      </c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  <c r="AA456" s="118"/>
      <c r="AB456" s="118"/>
      <c r="AC456" s="118"/>
      <c r="AD456" s="118"/>
      <c r="AE456" s="118"/>
      <c r="AF456" s="118"/>
      <c r="AG456" s="118"/>
    </row>
    <row r="457" spans="1:33" s="311" customFormat="1" ht="18.75">
      <c r="A457" s="309" t="s">
        <v>489</v>
      </c>
      <c r="B457" s="310" t="s">
        <v>437</v>
      </c>
      <c r="C457" s="173" t="s">
        <v>99</v>
      </c>
      <c r="D457" s="307"/>
      <c r="E457" s="175">
        <f t="shared" si="120"/>
        <v>0</v>
      </c>
      <c r="F457" s="175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</row>
    <row r="458" spans="1:33" s="299" customFormat="1" ht="18.75">
      <c r="A458" s="300" t="s">
        <v>490</v>
      </c>
      <c r="B458" s="301"/>
      <c r="C458" s="302" t="s">
        <v>99</v>
      </c>
      <c r="D458" s="303"/>
      <c r="E458" s="304">
        <f>SUM(E459:E465)</f>
        <v>0</v>
      </c>
      <c r="F458" s="304">
        <f>SUM(F459:F465)</f>
        <v>0</v>
      </c>
      <c r="G458" s="304">
        <f t="shared" ref="G458:AF458" si="121">SUM(G459:G465)</f>
        <v>0</v>
      </c>
      <c r="H458" s="304">
        <f t="shared" si="121"/>
        <v>0</v>
      </c>
      <c r="I458" s="304">
        <f t="shared" si="121"/>
        <v>0</v>
      </c>
      <c r="J458" s="304">
        <f t="shared" si="121"/>
        <v>0</v>
      </c>
      <c r="K458" s="304">
        <f t="shared" si="121"/>
        <v>0</v>
      </c>
      <c r="L458" s="304">
        <f t="shared" si="121"/>
        <v>0</v>
      </c>
      <c r="M458" s="304">
        <f t="shared" si="121"/>
        <v>0</v>
      </c>
      <c r="N458" s="304">
        <f t="shared" si="121"/>
        <v>0</v>
      </c>
      <c r="O458" s="304">
        <f t="shared" si="121"/>
        <v>0</v>
      </c>
      <c r="P458" s="304">
        <f t="shared" si="121"/>
        <v>0</v>
      </c>
      <c r="Q458" s="304">
        <f t="shared" si="121"/>
        <v>0</v>
      </c>
      <c r="R458" s="304">
        <f t="shared" si="121"/>
        <v>0</v>
      </c>
      <c r="S458" s="304">
        <f t="shared" si="121"/>
        <v>0</v>
      </c>
      <c r="T458" s="304">
        <f t="shared" si="121"/>
        <v>0</v>
      </c>
      <c r="U458" s="304">
        <f t="shared" si="121"/>
        <v>0</v>
      </c>
      <c r="V458" s="304">
        <f t="shared" si="121"/>
        <v>0</v>
      </c>
      <c r="W458" s="304">
        <f t="shared" si="121"/>
        <v>0</v>
      </c>
      <c r="X458" s="304">
        <f t="shared" si="121"/>
        <v>0</v>
      </c>
      <c r="Y458" s="304">
        <f t="shared" si="121"/>
        <v>0</v>
      </c>
      <c r="Z458" s="304">
        <f t="shared" si="121"/>
        <v>0</v>
      </c>
      <c r="AA458" s="304">
        <f t="shared" si="121"/>
        <v>0</v>
      </c>
      <c r="AB458" s="304">
        <f t="shared" si="121"/>
        <v>0</v>
      </c>
      <c r="AC458" s="304">
        <f t="shared" si="121"/>
        <v>0</v>
      </c>
      <c r="AD458" s="304">
        <f t="shared" si="121"/>
        <v>0</v>
      </c>
      <c r="AE458" s="304">
        <f t="shared" si="121"/>
        <v>0</v>
      </c>
      <c r="AF458" s="304">
        <f t="shared" si="121"/>
        <v>0</v>
      </c>
      <c r="AG458" s="304">
        <f>SUM(AG459:AG465)</f>
        <v>0</v>
      </c>
    </row>
    <row r="459" spans="1:33" s="299" customFormat="1" ht="18.75">
      <c r="A459" s="305" t="s">
        <v>491</v>
      </c>
      <c r="B459" s="305" t="s">
        <v>185</v>
      </c>
      <c r="C459" s="129" t="s">
        <v>99</v>
      </c>
      <c r="D459" s="305"/>
      <c r="E459" s="53">
        <f t="shared" ref="E459:E465" si="122">SUM(F459:AG459)</f>
        <v>0</v>
      </c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</row>
    <row r="460" spans="1:33" s="299" customFormat="1" ht="18.75">
      <c r="A460" s="306" t="s">
        <v>492</v>
      </c>
      <c r="B460" s="306" t="s">
        <v>186</v>
      </c>
      <c r="C460" s="173" t="s">
        <v>99</v>
      </c>
      <c r="D460" s="306"/>
      <c r="E460" s="118">
        <f t="shared" si="122"/>
        <v>0</v>
      </c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  <c r="AA460" s="118"/>
      <c r="AB460" s="118"/>
      <c r="AC460" s="118"/>
      <c r="AD460" s="118"/>
      <c r="AE460" s="118"/>
      <c r="AF460" s="118"/>
      <c r="AG460" s="118"/>
    </row>
    <row r="461" spans="1:33" s="299" customFormat="1" ht="18.75">
      <c r="A461" s="306" t="s">
        <v>493</v>
      </c>
      <c r="B461" s="306" t="s">
        <v>226</v>
      </c>
      <c r="C461" s="173" t="s">
        <v>99</v>
      </c>
      <c r="D461" s="306"/>
      <c r="E461" s="118">
        <f>SUM(F461:AG461)</f>
        <v>0</v>
      </c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</row>
    <row r="462" spans="1:33" s="299" customFormat="1" ht="18.75">
      <c r="A462" s="306" t="s">
        <v>494</v>
      </c>
      <c r="B462" s="306" t="s">
        <v>423</v>
      </c>
      <c r="C462" s="173" t="s">
        <v>99</v>
      </c>
      <c r="D462" s="306"/>
      <c r="E462" s="118">
        <f t="shared" si="122"/>
        <v>0</v>
      </c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  <c r="AA462" s="118"/>
      <c r="AB462" s="118"/>
      <c r="AC462" s="118"/>
      <c r="AD462" s="118"/>
      <c r="AE462" s="118"/>
      <c r="AF462" s="118"/>
      <c r="AG462" s="118"/>
    </row>
    <row r="463" spans="1:33" s="299" customFormat="1" ht="18.75">
      <c r="A463" s="306" t="s">
        <v>495</v>
      </c>
      <c r="B463" s="306" t="s">
        <v>441</v>
      </c>
      <c r="C463" s="173" t="s">
        <v>99</v>
      </c>
      <c r="D463" s="306"/>
      <c r="E463" s="118">
        <f t="shared" si="122"/>
        <v>0</v>
      </c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</row>
    <row r="464" spans="1:33" s="299" customFormat="1" ht="18.75">
      <c r="A464" s="306" t="s">
        <v>496</v>
      </c>
      <c r="B464" s="306" t="s">
        <v>497</v>
      </c>
      <c r="C464" s="173" t="s">
        <v>99</v>
      </c>
      <c r="D464" s="306"/>
      <c r="E464" s="118">
        <f t="shared" si="122"/>
        <v>0</v>
      </c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  <c r="AE464" s="118"/>
      <c r="AF464" s="118"/>
      <c r="AG464" s="118"/>
    </row>
    <row r="465" spans="1:33" s="299" customFormat="1" ht="18.75">
      <c r="A465" s="306" t="s">
        <v>498</v>
      </c>
      <c r="B465" s="306" t="s">
        <v>265</v>
      </c>
      <c r="C465" s="173" t="s">
        <v>99</v>
      </c>
      <c r="D465" s="306"/>
      <c r="E465" s="118">
        <f t="shared" si="122"/>
        <v>0</v>
      </c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</row>
    <row r="466" spans="1:33" s="299" customFormat="1" ht="18.75">
      <c r="A466" s="312" t="s">
        <v>499</v>
      </c>
      <c r="B466" s="296"/>
      <c r="C466" s="313" t="s">
        <v>99</v>
      </c>
      <c r="D466" s="314">
        <f t="shared" ref="D466" si="123">D401+D415+D430+D458</f>
        <v>0</v>
      </c>
      <c r="E466" s="314">
        <f>E401+E415+E430+E458</f>
        <v>0</v>
      </c>
      <c r="F466" s="314">
        <f>F401+F415+F430+F458</f>
        <v>0</v>
      </c>
      <c r="G466" s="314">
        <f t="shared" ref="G466:AF466" si="124">G401+G415+G430+G458</f>
        <v>0</v>
      </c>
      <c r="H466" s="314">
        <f t="shared" si="124"/>
        <v>0</v>
      </c>
      <c r="I466" s="314">
        <f t="shared" si="124"/>
        <v>0</v>
      </c>
      <c r="J466" s="314">
        <f t="shared" si="124"/>
        <v>0</v>
      </c>
      <c r="K466" s="314">
        <f t="shared" si="124"/>
        <v>0</v>
      </c>
      <c r="L466" s="314">
        <f t="shared" si="124"/>
        <v>0</v>
      </c>
      <c r="M466" s="314">
        <f t="shared" si="124"/>
        <v>0</v>
      </c>
      <c r="N466" s="314">
        <f t="shared" si="124"/>
        <v>0</v>
      </c>
      <c r="O466" s="314">
        <f t="shared" si="124"/>
        <v>0</v>
      </c>
      <c r="P466" s="314">
        <f t="shared" si="124"/>
        <v>0</v>
      </c>
      <c r="Q466" s="314">
        <f t="shared" si="124"/>
        <v>0</v>
      </c>
      <c r="R466" s="314">
        <f t="shared" si="124"/>
        <v>0</v>
      </c>
      <c r="S466" s="314">
        <f t="shared" si="124"/>
        <v>0</v>
      </c>
      <c r="T466" s="314">
        <f t="shared" si="124"/>
        <v>0</v>
      </c>
      <c r="U466" s="314">
        <f t="shared" si="124"/>
        <v>0</v>
      </c>
      <c r="V466" s="314">
        <f t="shared" si="124"/>
        <v>0</v>
      </c>
      <c r="W466" s="314">
        <f t="shared" si="124"/>
        <v>0</v>
      </c>
      <c r="X466" s="314">
        <f t="shared" si="124"/>
        <v>0</v>
      </c>
      <c r="Y466" s="314">
        <f t="shared" si="124"/>
        <v>0</v>
      </c>
      <c r="Z466" s="314">
        <f t="shared" si="124"/>
        <v>0</v>
      </c>
      <c r="AA466" s="314">
        <f t="shared" si="124"/>
        <v>0</v>
      </c>
      <c r="AB466" s="314">
        <f t="shared" si="124"/>
        <v>0</v>
      </c>
      <c r="AC466" s="314">
        <f t="shared" si="124"/>
        <v>0</v>
      </c>
      <c r="AD466" s="314">
        <f t="shared" si="124"/>
        <v>0</v>
      </c>
      <c r="AE466" s="314">
        <f t="shared" si="124"/>
        <v>0</v>
      </c>
      <c r="AF466" s="314">
        <f t="shared" si="124"/>
        <v>0</v>
      </c>
      <c r="AG466" s="314">
        <f>AG401+AG415+AG430+AG458</f>
        <v>0</v>
      </c>
    </row>
    <row r="467" spans="1:33" s="317" customFormat="1" ht="18.75">
      <c r="A467" s="1168" t="s">
        <v>500</v>
      </c>
      <c r="B467" s="1168"/>
      <c r="C467" s="315" t="s">
        <v>99</v>
      </c>
      <c r="D467" s="316">
        <f>+D101+D291</f>
        <v>0</v>
      </c>
      <c r="E467" s="316">
        <f>SUM(F467:AG467)</f>
        <v>2106157160</v>
      </c>
      <c r="F467" s="316">
        <f t="shared" ref="F467:AG467" si="125">+F63+F274+F325</f>
        <v>1572580</v>
      </c>
      <c r="G467" s="316">
        <f t="shared" si="125"/>
        <v>749358430</v>
      </c>
      <c r="H467" s="316">
        <f t="shared" si="125"/>
        <v>12677005</v>
      </c>
      <c r="I467" s="316">
        <f t="shared" si="125"/>
        <v>73554680</v>
      </c>
      <c r="J467" s="316">
        <f t="shared" si="125"/>
        <v>120389570</v>
      </c>
      <c r="K467" s="316">
        <f t="shared" si="125"/>
        <v>33121820</v>
      </c>
      <c r="L467" s="316">
        <f t="shared" si="125"/>
        <v>28318510</v>
      </c>
      <c r="M467" s="316">
        <f t="shared" si="125"/>
        <v>39830970</v>
      </c>
      <c r="N467" s="316">
        <f t="shared" si="125"/>
        <v>24955890</v>
      </c>
      <c r="O467" s="316">
        <f t="shared" si="125"/>
        <v>77765270</v>
      </c>
      <c r="P467" s="316">
        <f t="shared" si="125"/>
        <v>4746385</v>
      </c>
      <c r="Q467" s="316">
        <f t="shared" si="125"/>
        <v>196560730</v>
      </c>
      <c r="R467" s="316">
        <f t="shared" si="125"/>
        <v>22521465</v>
      </c>
      <c r="S467" s="316">
        <f t="shared" si="125"/>
        <v>27799875</v>
      </c>
      <c r="T467" s="316">
        <f t="shared" si="125"/>
        <v>56116970</v>
      </c>
      <c r="U467" s="316">
        <f t="shared" si="125"/>
        <v>22549745</v>
      </c>
      <c r="V467" s="316">
        <f t="shared" si="125"/>
        <v>14612360</v>
      </c>
      <c r="W467" s="316">
        <f t="shared" si="125"/>
        <v>77900945</v>
      </c>
      <c r="X467" s="316">
        <f t="shared" si="125"/>
        <v>23065565</v>
      </c>
      <c r="Y467" s="316">
        <f t="shared" si="125"/>
        <v>111096605</v>
      </c>
      <c r="Z467" s="316">
        <f t="shared" si="125"/>
        <v>21871050</v>
      </c>
      <c r="AA467" s="316">
        <f t="shared" si="125"/>
        <v>185130950</v>
      </c>
      <c r="AB467" s="316">
        <f t="shared" si="125"/>
        <v>31314900</v>
      </c>
      <c r="AC467" s="316">
        <f t="shared" si="125"/>
        <v>11604940</v>
      </c>
      <c r="AD467" s="316">
        <f t="shared" si="125"/>
        <v>17202375</v>
      </c>
      <c r="AE467" s="316">
        <f t="shared" si="125"/>
        <v>86329600</v>
      </c>
      <c r="AF467" s="316">
        <f t="shared" si="125"/>
        <v>14532680</v>
      </c>
      <c r="AG467" s="316">
        <f t="shared" si="125"/>
        <v>19655295</v>
      </c>
    </row>
    <row r="468" spans="1:33" s="317" customFormat="1" ht="18.75">
      <c r="A468" s="1168" t="s">
        <v>501</v>
      </c>
      <c r="B468" s="1168"/>
      <c r="C468" s="315" t="s">
        <v>99</v>
      </c>
      <c r="D468" s="318">
        <f>+D269+D271+D317+D331+D332+D333</f>
        <v>0</v>
      </c>
      <c r="E468" s="318">
        <f>SUM(F468:AG468)</f>
        <v>1402863870</v>
      </c>
      <c r="F468" s="318">
        <f t="shared" ref="F468:AG468" si="126">+F251+F253+F295+F312+F322+F323+F327+F328+F329</f>
        <v>133756255</v>
      </c>
      <c r="G468" s="318">
        <f t="shared" si="126"/>
        <v>388376501</v>
      </c>
      <c r="H468" s="318">
        <f t="shared" si="126"/>
        <v>14407233</v>
      </c>
      <c r="I468" s="318">
        <f t="shared" si="126"/>
        <v>37662461</v>
      </c>
      <c r="J468" s="318">
        <f t="shared" si="126"/>
        <v>64647555</v>
      </c>
      <c r="K468" s="318">
        <f t="shared" si="126"/>
        <v>25851750</v>
      </c>
      <c r="L468" s="318">
        <f t="shared" si="126"/>
        <v>18672090</v>
      </c>
      <c r="M468" s="318">
        <f t="shared" si="126"/>
        <v>23174173</v>
      </c>
      <c r="N468" s="318">
        <f t="shared" si="126"/>
        <v>18003164</v>
      </c>
      <c r="O468" s="318">
        <f t="shared" si="126"/>
        <v>53989118</v>
      </c>
      <c r="P468" s="318">
        <f t="shared" si="126"/>
        <v>8012514</v>
      </c>
      <c r="Q468" s="318">
        <f t="shared" si="126"/>
        <v>129507856</v>
      </c>
      <c r="R468" s="318">
        <f t="shared" si="126"/>
        <v>24565488</v>
      </c>
      <c r="S468" s="318">
        <f t="shared" si="126"/>
        <v>25664480</v>
      </c>
      <c r="T468" s="318">
        <f t="shared" si="126"/>
        <v>34243533</v>
      </c>
      <c r="U468" s="318">
        <f t="shared" si="126"/>
        <v>19830976</v>
      </c>
      <c r="V468" s="318">
        <f t="shared" si="126"/>
        <v>12265997</v>
      </c>
      <c r="W468" s="318">
        <f t="shared" si="126"/>
        <v>39762209</v>
      </c>
      <c r="X468" s="318">
        <f t="shared" si="126"/>
        <v>19828877</v>
      </c>
      <c r="Y468" s="318">
        <f t="shared" si="126"/>
        <v>68525462</v>
      </c>
      <c r="Z468" s="318">
        <f t="shared" si="126"/>
        <v>21623546</v>
      </c>
      <c r="AA468" s="318">
        <f t="shared" si="126"/>
        <v>81670960</v>
      </c>
      <c r="AB468" s="318">
        <f t="shared" si="126"/>
        <v>30114150</v>
      </c>
      <c r="AC468" s="318">
        <f t="shared" si="126"/>
        <v>9702874</v>
      </c>
      <c r="AD468" s="318">
        <f t="shared" si="126"/>
        <v>17005050</v>
      </c>
      <c r="AE468" s="318">
        <f t="shared" si="126"/>
        <v>52103728</v>
      </c>
      <c r="AF468" s="318">
        <f t="shared" si="126"/>
        <v>13043790</v>
      </c>
      <c r="AG468" s="318">
        <f t="shared" si="126"/>
        <v>16852080</v>
      </c>
    </row>
    <row r="469" spans="1:33" s="317" customFormat="1" ht="18.75">
      <c r="A469" s="1169" t="s">
        <v>502</v>
      </c>
      <c r="B469" s="1169"/>
      <c r="C469" s="319" t="s">
        <v>99</v>
      </c>
      <c r="D469" s="320">
        <f>+D467-D468</f>
        <v>0</v>
      </c>
      <c r="E469" s="320">
        <f>SUM(F469:AG469)</f>
        <v>703293290</v>
      </c>
      <c r="F469" s="320">
        <f>+F467-F468</f>
        <v>-132183675</v>
      </c>
      <c r="G469" s="320">
        <f t="shared" ref="G469:AF469" si="127">+G467-G468</f>
        <v>360981929</v>
      </c>
      <c r="H469" s="320">
        <f t="shared" si="127"/>
        <v>-1730228</v>
      </c>
      <c r="I469" s="320">
        <f t="shared" si="127"/>
        <v>35892219</v>
      </c>
      <c r="J469" s="320">
        <f t="shared" si="127"/>
        <v>55742015</v>
      </c>
      <c r="K469" s="320">
        <f t="shared" si="127"/>
        <v>7270070</v>
      </c>
      <c r="L469" s="320">
        <f t="shared" si="127"/>
        <v>9646420</v>
      </c>
      <c r="M469" s="320">
        <f t="shared" si="127"/>
        <v>16656797</v>
      </c>
      <c r="N469" s="320">
        <f t="shared" si="127"/>
        <v>6952726</v>
      </c>
      <c r="O469" s="320">
        <f t="shared" si="127"/>
        <v>23776152</v>
      </c>
      <c r="P469" s="320">
        <f t="shared" si="127"/>
        <v>-3266129</v>
      </c>
      <c r="Q469" s="320">
        <f t="shared" si="127"/>
        <v>67052874</v>
      </c>
      <c r="R469" s="320">
        <f t="shared" si="127"/>
        <v>-2044023</v>
      </c>
      <c r="S469" s="320">
        <f t="shared" si="127"/>
        <v>2135395</v>
      </c>
      <c r="T469" s="320">
        <f t="shared" si="127"/>
        <v>21873437</v>
      </c>
      <c r="U469" s="320">
        <f t="shared" si="127"/>
        <v>2718769</v>
      </c>
      <c r="V469" s="320">
        <f t="shared" si="127"/>
        <v>2346363</v>
      </c>
      <c r="W469" s="320">
        <f t="shared" si="127"/>
        <v>38138736</v>
      </c>
      <c r="X469" s="320">
        <f t="shared" si="127"/>
        <v>3236688</v>
      </c>
      <c r="Y469" s="320">
        <f t="shared" si="127"/>
        <v>42571143</v>
      </c>
      <c r="Z469" s="320">
        <f t="shared" si="127"/>
        <v>247504</v>
      </c>
      <c r="AA469" s="320">
        <f t="shared" si="127"/>
        <v>103459990</v>
      </c>
      <c r="AB469" s="320">
        <f t="shared" si="127"/>
        <v>1200750</v>
      </c>
      <c r="AC469" s="320">
        <f t="shared" si="127"/>
        <v>1902066</v>
      </c>
      <c r="AD469" s="320">
        <f t="shared" si="127"/>
        <v>197325</v>
      </c>
      <c r="AE469" s="320">
        <f t="shared" si="127"/>
        <v>34225872</v>
      </c>
      <c r="AF469" s="320">
        <f t="shared" si="127"/>
        <v>1488890</v>
      </c>
      <c r="AG469" s="320">
        <f>+AG467-AG468</f>
        <v>2803215</v>
      </c>
    </row>
    <row r="470" spans="1:33" s="299" customFormat="1" ht="19.5" thickBot="1">
      <c r="C470" s="321"/>
      <c r="D470" s="322"/>
      <c r="E470" s="322"/>
    </row>
    <row r="471" spans="1:33" s="299" customFormat="1" ht="18.75">
      <c r="A471" s="323">
        <v>4291001</v>
      </c>
      <c r="B471" s="324" t="s">
        <v>503</v>
      </c>
      <c r="C471" s="325" t="s">
        <v>99</v>
      </c>
      <c r="D471" s="326"/>
      <c r="E471" s="327">
        <f t="shared" ref="E471" si="128">SUM(F471:AG471)</f>
        <v>0</v>
      </c>
      <c r="F471" s="328"/>
      <c r="G471" s="328"/>
      <c r="H471" s="328"/>
      <c r="I471" s="328"/>
      <c r="J471" s="328"/>
      <c r="K471" s="328"/>
      <c r="L471" s="328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  <c r="AA471" s="328"/>
      <c r="AB471" s="328"/>
      <c r="AC471" s="328"/>
      <c r="AD471" s="328"/>
      <c r="AE471" s="328"/>
      <c r="AF471" s="328"/>
      <c r="AG471" s="329"/>
    </row>
    <row r="472" spans="1:33" s="299" customFormat="1" ht="19.5" thickBot="1">
      <c r="A472" s="330">
        <v>5221001</v>
      </c>
      <c r="B472" s="331" t="s">
        <v>504</v>
      </c>
      <c r="C472" s="332" t="s">
        <v>99</v>
      </c>
      <c r="D472" s="333"/>
      <c r="E472" s="334">
        <f>SUM(F472:AG472)</f>
        <v>0</v>
      </c>
      <c r="F472" s="335"/>
      <c r="G472" s="335"/>
      <c r="H472" s="335"/>
      <c r="I472" s="335"/>
      <c r="J472" s="335"/>
      <c r="K472" s="335"/>
      <c r="L472" s="335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  <c r="AA472" s="335"/>
      <c r="AB472" s="335"/>
      <c r="AC472" s="335"/>
      <c r="AD472" s="335"/>
      <c r="AE472" s="335"/>
      <c r="AF472" s="335"/>
      <c r="AG472" s="336"/>
    </row>
    <row r="473" spans="1:33" s="299" customFormat="1" ht="18.75">
      <c r="C473" s="321"/>
    </row>
    <row r="474" spans="1:33" s="340" customFormat="1" ht="18.75">
      <c r="A474" s="337"/>
      <c r="B474" s="338" t="s">
        <v>505</v>
      </c>
      <c r="C474" s="337" t="s">
        <v>506</v>
      </c>
      <c r="D474" s="339" t="e">
        <f>+D468/D66</f>
        <v>#DIV/0!</v>
      </c>
      <c r="E474" s="339">
        <f t="shared" ref="E474:AG474" si="129">+E468/E30</f>
        <v>13.169915435868868</v>
      </c>
      <c r="F474" s="339" t="e">
        <f t="shared" si="129"/>
        <v>#DIV/0!</v>
      </c>
      <c r="G474" s="339">
        <f t="shared" si="129"/>
        <v>10.716702152024128</v>
      </c>
      <c r="H474" s="339">
        <f t="shared" si="129"/>
        <v>20.2895913136548</v>
      </c>
      <c r="I474" s="339">
        <f t="shared" si="129"/>
        <v>10.123773184237407</v>
      </c>
      <c r="J474" s="339">
        <f t="shared" si="129"/>
        <v>10.699623802556752</v>
      </c>
      <c r="K474" s="339">
        <f t="shared" si="129"/>
        <v>15.542258855782411</v>
      </c>
      <c r="L474" s="339">
        <f t="shared" si="129"/>
        <v>13.20571594268498</v>
      </c>
      <c r="M474" s="339">
        <f t="shared" si="129"/>
        <v>11.349040378069983</v>
      </c>
      <c r="N474" s="339">
        <f t="shared" si="129"/>
        <v>13.154245882713974</v>
      </c>
      <c r="O474" s="339">
        <f t="shared" si="129"/>
        <v>13.513630993502138</v>
      </c>
      <c r="P474" s="339">
        <f t="shared" si="129"/>
        <v>32.847595621694751</v>
      </c>
      <c r="Q474" s="339">
        <f t="shared" si="129"/>
        <v>12.438876093258058</v>
      </c>
      <c r="R474" s="339">
        <f t="shared" si="129"/>
        <v>19.279297436018176</v>
      </c>
      <c r="S474" s="339">
        <f t="shared" si="129"/>
        <v>16.486570865104806</v>
      </c>
      <c r="T474" s="339">
        <f t="shared" si="129"/>
        <v>11.799448336222015</v>
      </c>
      <c r="U474" s="339">
        <f t="shared" si="129"/>
        <v>15.991948776672096</v>
      </c>
      <c r="V474" s="339">
        <f t="shared" si="129"/>
        <v>15.679403042311133</v>
      </c>
      <c r="W474" s="339">
        <f t="shared" si="129"/>
        <v>9.9545383764188689</v>
      </c>
      <c r="X474" s="339">
        <f t="shared" si="129"/>
        <v>16.881961755891567</v>
      </c>
      <c r="Y474" s="339">
        <f t="shared" si="129"/>
        <v>11.889701445146381</v>
      </c>
      <c r="Z474" s="339">
        <f t="shared" si="129"/>
        <v>18.318829210437141</v>
      </c>
      <c r="AA474" s="339">
        <f t="shared" si="129"/>
        <v>8.9256806748771318</v>
      </c>
      <c r="AB474" s="339">
        <f t="shared" si="129"/>
        <v>17.079840511814151</v>
      </c>
      <c r="AC474" s="339">
        <f t="shared" si="129"/>
        <v>15.83909956088085</v>
      </c>
      <c r="AD474" s="339">
        <f t="shared" si="129"/>
        <v>18.32875250598202</v>
      </c>
      <c r="AE474" s="339">
        <f t="shared" si="129"/>
        <v>11.519854961916449</v>
      </c>
      <c r="AF474" s="339">
        <f t="shared" si="129"/>
        <v>16.997159276006307</v>
      </c>
      <c r="AG474" s="339">
        <f t="shared" si="129"/>
        <v>15.941199841080651</v>
      </c>
    </row>
    <row r="475" spans="1:33" s="299" customFormat="1" ht="19.5" thickBot="1">
      <c r="C475" s="321"/>
    </row>
    <row r="476" spans="1:33" s="317" customFormat="1" ht="19.5" thickBot="1">
      <c r="A476" s="1170" t="s">
        <v>507</v>
      </c>
      <c r="B476" s="1171"/>
      <c r="C476" s="341"/>
      <c r="D476" s="342"/>
      <c r="E476" s="341" t="s">
        <v>508</v>
      </c>
      <c r="F476" s="341" t="s">
        <v>509</v>
      </c>
      <c r="G476" s="341" t="s">
        <v>510</v>
      </c>
      <c r="H476" s="341" t="s">
        <v>511</v>
      </c>
      <c r="I476" s="341" t="s">
        <v>512</v>
      </c>
      <c r="J476" s="341" t="s">
        <v>513</v>
      </c>
      <c r="K476" s="341" t="s">
        <v>514</v>
      </c>
      <c r="L476" s="341" t="s">
        <v>515</v>
      </c>
      <c r="M476" s="341" t="s">
        <v>516</v>
      </c>
      <c r="N476" s="341" t="s">
        <v>517</v>
      </c>
      <c r="O476" s="341" t="s">
        <v>518</v>
      </c>
      <c r="P476" s="341" t="s">
        <v>519</v>
      </c>
      <c r="Q476" s="341" t="s">
        <v>520</v>
      </c>
      <c r="R476" s="341" t="s">
        <v>521</v>
      </c>
      <c r="S476" s="341" t="s">
        <v>522</v>
      </c>
      <c r="T476" s="341" t="s">
        <v>523</v>
      </c>
      <c r="U476" s="341" t="s">
        <v>524</v>
      </c>
      <c r="V476" s="341" t="s">
        <v>525</v>
      </c>
      <c r="W476" s="341" t="s">
        <v>526</v>
      </c>
      <c r="X476" s="341" t="s">
        <v>527</v>
      </c>
      <c r="Y476" s="341" t="s">
        <v>528</v>
      </c>
      <c r="Z476" s="341" t="s">
        <v>529</v>
      </c>
      <c r="AA476" s="341" t="s">
        <v>530</v>
      </c>
      <c r="AB476" s="341" t="s">
        <v>531</v>
      </c>
      <c r="AC476" s="341" t="s">
        <v>532</v>
      </c>
      <c r="AD476" s="341" t="s">
        <v>533</v>
      </c>
      <c r="AE476" s="341" t="s">
        <v>534</v>
      </c>
      <c r="AF476" s="341" t="s">
        <v>535</v>
      </c>
      <c r="AG476" s="343" t="s">
        <v>536</v>
      </c>
    </row>
    <row r="477" spans="1:33" s="317" customFormat="1" ht="18.75">
      <c r="A477" s="344"/>
      <c r="B477" s="345" t="s">
        <v>537</v>
      </c>
      <c r="C477" s="346" t="s">
        <v>99</v>
      </c>
      <c r="D477" s="347"/>
      <c r="E477" s="348">
        <f>SUM(F477:AG477)</f>
        <v>2100405380</v>
      </c>
      <c r="F477" s="348">
        <f t="shared" ref="F477:AG477" si="130">+F63</f>
        <v>1057580</v>
      </c>
      <c r="G477" s="348">
        <f t="shared" si="130"/>
        <v>746813430</v>
      </c>
      <c r="H477" s="348">
        <f t="shared" si="130"/>
        <v>12652000</v>
      </c>
      <c r="I477" s="348">
        <f t="shared" si="130"/>
        <v>73097460</v>
      </c>
      <c r="J477" s="348">
        <f t="shared" si="130"/>
        <v>120355770</v>
      </c>
      <c r="K477" s="348">
        <f t="shared" si="130"/>
        <v>33026800</v>
      </c>
      <c r="L477" s="348">
        <f t="shared" si="130"/>
        <v>28298390</v>
      </c>
      <c r="M477" s="348">
        <f t="shared" si="130"/>
        <v>39798950</v>
      </c>
      <c r="N477" s="348">
        <f t="shared" si="130"/>
        <v>24855880</v>
      </c>
      <c r="O477" s="348">
        <f t="shared" si="130"/>
        <v>77118220</v>
      </c>
      <c r="P477" s="348">
        <f t="shared" si="130"/>
        <v>4733380</v>
      </c>
      <c r="Q477" s="348">
        <f t="shared" si="130"/>
        <v>196400230</v>
      </c>
      <c r="R477" s="348">
        <f t="shared" si="130"/>
        <v>22493390</v>
      </c>
      <c r="S477" s="348">
        <f t="shared" si="130"/>
        <v>27709840</v>
      </c>
      <c r="T477" s="348">
        <f t="shared" si="130"/>
        <v>56075930</v>
      </c>
      <c r="U477" s="348">
        <f t="shared" si="130"/>
        <v>22509730</v>
      </c>
      <c r="V477" s="348">
        <f t="shared" si="130"/>
        <v>14581300</v>
      </c>
      <c r="W477" s="348">
        <f t="shared" si="130"/>
        <v>77797790</v>
      </c>
      <c r="X477" s="348">
        <f t="shared" si="130"/>
        <v>23012030</v>
      </c>
      <c r="Y477" s="348">
        <f t="shared" si="130"/>
        <v>110936480</v>
      </c>
      <c r="Z477" s="348">
        <f t="shared" si="130"/>
        <v>21848040</v>
      </c>
      <c r="AA477" s="348">
        <f t="shared" si="130"/>
        <v>184899580</v>
      </c>
      <c r="AB477" s="348">
        <f t="shared" si="130"/>
        <v>31284890</v>
      </c>
      <c r="AC477" s="348">
        <f t="shared" si="130"/>
        <v>11584930</v>
      </c>
      <c r="AD477" s="348">
        <f t="shared" si="130"/>
        <v>17161970</v>
      </c>
      <c r="AE477" s="348">
        <f t="shared" si="130"/>
        <v>86164500</v>
      </c>
      <c r="AF477" s="348">
        <f t="shared" si="130"/>
        <v>14519610</v>
      </c>
      <c r="AG477" s="348">
        <f t="shared" si="130"/>
        <v>19617280</v>
      </c>
    </row>
    <row r="478" spans="1:33" s="317" customFormat="1" ht="18.75">
      <c r="A478" s="349"/>
      <c r="B478" s="350" t="s">
        <v>538</v>
      </c>
      <c r="C478" s="351" t="s">
        <v>99</v>
      </c>
      <c r="D478" s="352"/>
      <c r="E478" s="353">
        <f>SUM(F478:AG478)</f>
        <v>863626870</v>
      </c>
      <c r="F478" s="354">
        <f t="shared" ref="F478:AG478" si="131">+F251-F466</f>
        <v>117914855</v>
      </c>
      <c r="G478" s="354">
        <f t="shared" si="131"/>
        <v>213324001</v>
      </c>
      <c r="H478" s="354">
        <f t="shared" si="131"/>
        <v>9577033</v>
      </c>
      <c r="I478" s="354">
        <f t="shared" si="131"/>
        <v>21668261</v>
      </c>
      <c r="J478" s="354">
        <f t="shared" si="131"/>
        <v>36184055</v>
      </c>
      <c r="K478" s="354">
        <f t="shared" si="131"/>
        <v>14427550</v>
      </c>
      <c r="L478" s="354">
        <f t="shared" si="131"/>
        <v>12465790</v>
      </c>
      <c r="M478" s="354">
        <f t="shared" si="131"/>
        <v>15251873</v>
      </c>
      <c r="N478" s="354">
        <f t="shared" si="131"/>
        <v>13077164</v>
      </c>
      <c r="O478" s="354">
        <f t="shared" si="131"/>
        <v>30990518</v>
      </c>
      <c r="P478" s="354">
        <f t="shared" si="131"/>
        <v>5957814</v>
      </c>
      <c r="Q478" s="354">
        <f t="shared" si="131"/>
        <v>72981256</v>
      </c>
      <c r="R478" s="354">
        <f t="shared" si="131"/>
        <v>14793788</v>
      </c>
      <c r="S478" s="354">
        <f t="shared" si="131"/>
        <v>16021480</v>
      </c>
      <c r="T478" s="354">
        <f t="shared" si="131"/>
        <v>23645633</v>
      </c>
      <c r="U478" s="354">
        <f t="shared" si="131"/>
        <v>12742676</v>
      </c>
      <c r="V478" s="354">
        <f t="shared" si="131"/>
        <v>9059797</v>
      </c>
      <c r="W478" s="354">
        <f t="shared" si="131"/>
        <v>27008409</v>
      </c>
      <c r="X478" s="354">
        <f t="shared" si="131"/>
        <v>14012377</v>
      </c>
      <c r="Y478" s="354">
        <f t="shared" si="131"/>
        <v>42887662</v>
      </c>
      <c r="Z478" s="354">
        <f t="shared" si="131"/>
        <v>12963546</v>
      </c>
      <c r="AA478" s="354">
        <f t="shared" si="131"/>
        <v>47004160</v>
      </c>
      <c r="AB478" s="354">
        <f t="shared" si="131"/>
        <v>13675050</v>
      </c>
      <c r="AC478" s="354">
        <f t="shared" si="131"/>
        <v>6694674</v>
      </c>
      <c r="AD478" s="354">
        <f t="shared" si="131"/>
        <v>10121150</v>
      </c>
      <c r="AE478" s="354">
        <f t="shared" si="131"/>
        <v>28792228</v>
      </c>
      <c r="AF478" s="354">
        <f t="shared" si="131"/>
        <v>8760690</v>
      </c>
      <c r="AG478" s="354">
        <f t="shared" si="131"/>
        <v>11623380</v>
      </c>
    </row>
    <row r="479" spans="1:33" s="317" customFormat="1" ht="19.5" thickBot="1">
      <c r="A479" s="355" t="s">
        <v>539</v>
      </c>
      <c r="B479" s="356" t="s">
        <v>540</v>
      </c>
      <c r="C479" s="357" t="s">
        <v>99</v>
      </c>
      <c r="D479" s="358"/>
      <c r="E479" s="359">
        <f>SUM(F479:AG479)</f>
        <v>1236778510</v>
      </c>
      <c r="F479" s="359">
        <f>+F477-F478</f>
        <v>-116857275</v>
      </c>
      <c r="G479" s="359">
        <f t="shared" ref="G479:AG479" si="132">+G477-G478</f>
        <v>533489429</v>
      </c>
      <c r="H479" s="359">
        <f t="shared" si="132"/>
        <v>3074967</v>
      </c>
      <c r="I479" s="359">
        <f t="shared" si="132"/>
        <v>51429199</v>
      </c>
      <c r="J479" s="359">
        <f t="shared" si="132"/>
        <v>84171715</v>
      </c>
      <c r="K479" s="359">
        <f t="shared" si="132"/>
        <v>18599250</v>
      </c>
      <c r="L479" s="359">
        <f t="shared" si="132"/>
        <v>15832600</v>
      </c>
      <c r="M479" s="359">
        <f t="shared" si="132"/>
        <v>24547077</v>
      </c>
      <c r="N479" s="359">
        <f t="shared" si="132"/>
        <v>11778716</v>
      </c>
      <c r="O479" s="359">
        <f t="shared" si="132"/>
        <v>46127702</v>
      </c>
      <c r="P479" s="359">
        <f t="shared" si="132"/>
        <v>-1224434</v>
      </c>
      <c r="Q479" s="359">
        <f t="shared" si="132"/>
        <v>123418974</v>
      </c>
      <c r="R479" s="359">
        <f t="shared" si="132"/>
        <v>7699602</v>
      </c>
      <c r="S479" s="359">
        <f t="shared" si="132"/>
        <v>11688360</v>
      </c>
      <c r="T479" s="359">
        <f t="shared" si="132"/>
        <v>32430297</v>
      </c>
      <c r="U479" s="359">
        <f t="shared" si="132"/>
        <v>9767054</v>
      </c>
      <c r="V479" s="359">
        <f t="shared" si="132"/>
        <v>5521503</v>
      </c>
      <c r="W479" s="359">
        <f t="shared" si="132"/>
        <v>50789381</v>
      </c>
      <c r="X479" s="359">
        <f t="shared" si="132"/>
        <v>8999653</v>
      </c>
      <c r="Y479" s="359">
        <f t="shared" si="132"/>
        <v>68048818</v>
      </c>
      <c r="Z479" s="359">
        <f t="shared" si="132"/>
        <v>8884494</v>
      </c>
      <c r="AA479" s="359">
        <f t="shared" si="132"/>
        <v>137895420</v>
      </c>
      <c r="AB479" s="359">
        <f t="shared" si="132"/>
        <v>17609840</v>
      </c>
      <c r="AC479" s="359">
        <f t="shared" si="132"/>
        <v>4890256</v>
      </c>
      <c r="AD479" s="359">
        <f t="shared" si="132"/>
        <v>7040820</v>
      </c>
      <c r="AE479" s="359">
        <f t="shared" si="132"/>
        <v>57372272</v>
      </c>
      <c r="AF479" s="359">
        <f t="shared" si="132"/>
        <v>5758920</v>
      </c>
      <c r="AG479" s="360">
        <f t="shared" si="132"/>
        <v>7993900</v>
      </c>
    </row>
  </sheetData>
  <mergeCells count="38">
    <mergeCell ref="AG5:AG6"/>
    <mergeCell ref="A467:B467"/>
    <mergeCell ref="A468:B468"/>
    <mergeCell ref="A469:B469"/>
    <mergeCell ref="A476:B476"/>
    <mergeCell ref="AA5:AA6"/>
    <mergeCell ref="AB5:AB6"/>
    <mergeCell ref="AC5:AC6"/>
    <mergeCell ref="AD5:AD6"/>
    <mergeCell ref="AE5:AE6"/>
    <mergeCell ref="AF5:AF6"/>
    <mergeCell ref="U5:U6"/>
    <mergeCell ref="V5:V6"/>
    <mergeCell ref="W5:W6"/>
    <mergeCell ref="X5:X6"/>
    <mergeCell ref="Y5:Y6"/>
    <mergeCell ref="Z5:Z6"/>
    <mergeCell ref="O5:O6"/>
    <mergeCell ref="P5:P6"/>
    <mergeCell ref="Q5:Q6"/>
    <mergeCell ref="R5:R6"/>
    <mergeCell ref="S5:S6"/>
    <mergeCell ref="T5:T6"/>
    <mergeCell ref="N5:N6"/>
    <mergeCell ref="A1:H1"/>
    <mergeCell ref="A2:H2"/>
    <mergeCell ref="A4:B6"/>
    <mergeCell ref="C4:C6"/>
    <mergeCell ref="D4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tabSelected="1" zoomScale="80" zoomScaleNormal="80" workbookViewId="0">
      <selection activeCell="H15" sqref="H15"/>
    </sheetView>
  </sheetViews>
  <sheetFormatPr defaultColWidth="9.140625" defaultRowHeight="21"/>
  <cols>
    <col min="1" max="1" width="19" style="392" customWidth="1"/>
    <col min="2" max="2" width="19.140625" style="362" customWidth="1"/>
    <col min="3" max="4" width="16.7109375" style="362" hidden="1" customWidth="1"/>
    <col min="5" max="6" width="21.5703125" style="362" customWidth="1"/>
    <col min="7" max="7" width="18" style="362" customWidth="1"/>
    <col min="8" max="8" width="19.85546875" style="362" customWidth="1"/>
    <col min="9" max="9" width="21.140625" style="362" customWidth="1"/>
    <col min="10" max="10" width="27.28515625" style="362" bestFit="1" customWidth="1"/>
    <col min="11" max="16384" width="9.140625" style="362"/>
  </cols>
  <sheetData>
    <row r="1" spans="1:10" ht="23.25">
      <c r="A1" s="1269" t="s">
        <v>755</v>
      </c>
      <c r="B1" s="1269"/>
      <c r="C1" s="1269"/>
      <c r="D1" s="1269"/>
      <c r="E1" s="1269"/>
      <c r="F1" s="1269"/>
      <c r="G1" s="1269"/>
      <c r="H1" s="1269"/>
      <c r="I1" s="1269"/>
      <c r="J1" s="1269"/>
    </row>
    <row r="2" spans="1:10" ht="9" customHeight="1" thickBot="1">
      <c r="A2" s="361"/>
    </row>
    <row r="3" spans="1:10" ht="21" customHeight="1">
      <c r="A3" s="1172" t="s">
        <v>572</v>
      </c>
      <c r="B3" s="1174" t="s">
        <v>573</v>
      </c>
      <c r="C3" s="1175"/>
      <c r="D3" s="1176"/>
      <c r="E3" s="1177" t="s">
        <v>574</v>
      </c>
      <c r="F3" s="1177" t="s">
        <v>754</v>
      </c>
      <c r="G3" s="1177" t="s">
        <v>575</v>
      </c>
      <c r="H3" s="1174" t="s">
        <v>576</v>
      </c>
      <c r="I3" s="1175"/>
      <c r="J3" s="1176"/>
    </row>
    <row r="4" spans="1:10" ht="21.75" customHeight="1" thickBot="1">
      <c r="A4" s="1173"/>
      <c r="B4" s="363" t="s">
        <v>577</v>
      </c>
      <c r="C4" s="364" t="s">
        <v>578</v>
      </c>
      <c r="D4" s="365" t="s">
        <v>579</v>
      </c>
      <c r="E4" s="1178"/>
      <c r="F4" s="1178"/>
      <c r="G4" s="1178"/>
      <c r="H4" s="363" t="s">
        <v>580</v>
      </c>
      <c r="I4" s="364" t="s">
        <v>581</v>
      </c>
      <c r="J4" s="365" t="s">
        <v>582</v>
      </c>
    </row>
    <row r="5" spans="1:10" ht="21.75" customHeight="1">
      <c r="A5" s="366" t="s">
        <v>583</v>
      </c>
      <c r="B5" s="367"/>
      <c r="C5" s="368"/>
      <c r="D5" s="369"/>
      <c r="E5" s="370"/>
      <c r="F5" s="370"/>
      <c r="G5" s="370"/>
      <c r="H5" s="371">
        <v>1057580</v>
      </c>
      <c r="I5" s="372">
        <v>117914855</v>
      </c>
      <c r="J5" s="373">
        <f>+H5-I5</f>
        <v>-116857275</v>
      </c>
    </row>
    <row r="6" spans="1:10">
      <c r="A6" s="374" t="s">
        <v>6</v>
      </c>
      <c r="B6" s="371">
        <f>+C6+D6</f>
        <v>6350</v>
      </c>
      <c r="C6" s="372">
        <v>6350</v>
      </c>
      <c r="D6" s="375"/>
      <c r="E6" s="376">
        <v>36240300</v>
      </c>
      <c r="F6" s="376">
        <v>10892359.999999998</v>
      </c>
      <c r="G6" s="377">
        <v>23.110004824679955</v>
      </c>
      <c r="H6" s="371">
        <v>746813430</v>
      </c>
      <c r="I6" s="372">
        <v>213324001</v>
      </c>
      <c r="J6" s="378">
        <f t="shared" ref="J6:J32" si="0">+H6-I6</f>
        <v>533489429</v>
      </c>
    </row>
    <row r="7" spans="1:10">
      <c r="A7" s="374" t="s">
        <v>7</v>
      </c>
      <c r="B7" s="371">
        <f t="shared" ref="B7:B32" si="1">+C7+D7</f>
        <v>135</v>
      </c>
      <c r="C7" s="372">
        <v>135</v>
      </c>
      <c r="D7" s="375"/>
      <c r="E7" s="376">
        <v>710080</v>
      </c>
      <c r="F7" s="376">
        <v>130249.99999999994</v>
      </c>
      <c r="G7" s="377">
        <v>15.499863149000987</v>
      </c>
      <c r="H7" s="371">
        <v>12652000</v>
      </c>
      <c r="I7" s="372">
        <v>9577033</v>
      </c>
      <c r="J7" s="378">
        <f t="shared" si="0"/>
        <v>3074967</v>
      </c>
    </row>
    <row r="8" spans="1:10">
      <c r="A8" s="374" t="s">
        <v>8</v>
      </c>
      <c r="B8" s="371">
        <f t="shared" si="1"/>
        <v>1460</v>
      </c>
      <c r="C8" s="372">
        <v>1460</v>
      </c>
      <c r="D8" s="375"/>
      <c r="E8" s="376">
        <v>3720200</v>
      </c>
      <c r="F8" s="376">
        <v>1123810.0000000019</v>
      </c>
      <c r="G8" s="377">
        <v>23.199993393902986</v>
      </c>
      <c r="H8" s="371">
        <v>73097460</v>
      </c>
      <c r="I8" s="372">
        <v>21668261</v>
      </c>
      <c r="J8" s="378">
        <f t="shared" si="0"/>
        <v>51429199</v>
      </c>
    </row>
    <row r="9" spans="1:10">
      <c r="A9" s="374" t="s">
        <v>9</v>
      </c>
      <c r="B9" s="371">
        <f t="shared" si="1"/>
        <v>1220</v>
      </c>
      <c r="C9" s="372">
        <v>1220</v>
      </c>
      <c r="D9" s="375"/>
      <c r="E9" s="376">
        <v>6042040</v>
      </c>
      <c r="F9" s="376">
        <v>1326750.0000000021</v>
      </c>
      <c r="G9" s="377">
        <v>18.004991321505972</v>
      </c>
      <c r="H9" s="371">
        <v>120355770</v>
      </c>
      <c r="I9" s="372">
        <v>36184055</v>
      </c>
      <c r="J9" s="378">
        <f t="shared" si="0"/>
        <v>84171715</v>
      </c>
    </row>
    <row r="10" spans="1:10">
      <c r="A10" s="374" t="s">
        <v>10</v>
      </c>
      <c r="B10" s="371">
        <f t="shared" si="1"/>
        <v>220</v>
      </c>
      <c r="C10" s="372">
        <v>220</v>
      </c>
      <c r="D10" s="375"/>
      <c r="E10" s="376">
        <v>1663320</v>
      </c>
      <c r="F10" s="376">
        <v>362650.00000000023</v>
      </c>
      <c r="G10" s="377">
        <v>17.900067621929249</v>
      </c>
      <c r="H10" s="371">
        <v>33026800</v>
      </c>
      <c r="I10" s="372">
        <v>14427550</v>
      </c>
      <c r="J10" s="378">
        <f t="shared" si="0"/>
        <v>18599250</v>
      </c>
    </row>
    <row r="11" spans="1:10">
      <c r="A11" s="374" t="s">
        <v>11</v>
      </c>
      <c r="B11" s="371">
        <f t="shared" si="1"/>
        <v>310</v>
      </c>
      <c r="C11" s="372">
        <v>310</v>
      </c>
      <c r="D11" s="375"/>
      <c r="E11" s="376">
        <v>1413940</v>
      </c>
      <c r="F11" s="376">
        <v>429529.99999999977</v>
      </c>
      <c r="G11" s="377">
        <v>23.300080825833888</v>
      </c>
      <c r="H11" s="371">
        <v>28298390</v>
      </c>
      <c r="I11" s="372">
        <v>12465790</v>
      </c>
      <c r="J11" s="378">
        <f t="shared" si="0"/>
        <v>15832600</v>
      </c>
    </row>
    <row r="12" spans="1:10">
      <c r="A12" s="374" t="s">
        <v>12</v>
      </c>
      <c r="B12" s="371">
        <f t="shared" si="1"/>
        <v>290</v>
      </c>
      <c r="C12" s="372">
        <v>290</v>
      </c>
      <c r="D12" s="375"/>
      <c r="E12" s="376">
        <v>2041950</v>
      </c>
      <c r="F12" s="376">
        <v>609820</v>
      </c>
      <c r="G12" s="377">
        <v>22.996715401411134</v>
      </c>
      <c r="H12" s="371">
        <v>39798950</v>
      </c>
      <c r="I12" s="372">
        <v>15251873</v>
      </c>
      <c r="J12" s="378">
        <f t="shared" si="0"/>
        <v>24547077</v>
      </c>
    </row>
    <row r="13" spans="1:10">
      <c r="A13" s="374" t="s">
        <v>13</v>
      </c>
      <c r="B13" s="371">
        <f t="shared" si="1"/>
        <v>285</v>
      </c>
      <c r="C13" s="372">
        <v>285</v>
      </c>
      <c r="D13" s="375"/>
      <c r="E13" s="376">
        <v>1368620</v>
      </c>
      <c r="F13" s="376">
        <v>237740.00000000006</v>
      </c>
      <c r="G13" s="377">
        <v>14.799920316740955</v>
      </c>
      <c r="H13" s="371">
        <v>24855880</v>
      </c>
      <c r="I13" s="372">
        <v>13077164</v>
      </c>
      <c r="J13" s="378">
        <f t="shared" si="0"/>
        <v>11778716</v>
      </c>
    </row>
    <row r="14" spans="1:10">
      <c r="A14" s="374" t="s">
        <v>14</v>
      </c>
      <c r="B14" s="371">
        <f t="shared" si="1"/>
        <v>810</v>
      </c>
      <c r="C14" s="372">
        <v>810</v>
      </c>
      <c r="D14" s="375"/>
      <c r="E14" s="376">
        <v>3995160</v>
      </c>
      <c r="F14" s="376">
        <v>1023889.9999999984</v>
      </c>
      <c r="G14" s="377">
        <v>20.400075711539039</v>
      </c>
      <c r="H14" s="371">
        <v>77118220</v>
      </c>
      <c r="I14" s="372">
        <v>30990518</v>
      </c>
      <c r="J14" s="378">
        <f t="shared" si="0"/>
        <v>46127702</v>
      </c>
    </row>
    <row r="15" spans="1:10">
      <c r="A15" s="374" t="s">
        <v>15</v>
      </c>
      <c r="B15" s="371">
        <f t="shared" si="1"/>
        <v>115</v>
      </c>
      <c r="C15" s="372">
        <v>115</v>
      </c>
      <c r="D15" s="375"/>
      <c r="E15" s="376">
        <v>243930</v>
      </c>
      <c r="F15" s="376">
        <v>70820.000000000029</v>
      </c>
      <c r="G15" s="377">
        <v>22.500397140587769</v>
      </c>
      <c r="H15" s="371">
        <v>4733380</v>
      </c>
      <c r="I15" s="372">
        <v>5957814</v>
      </c>
      <c r="J15" s="378">
        <f t="shared" si="0"/>
        <v>-1224434</v>
      </c>
    </row>
    <row r="16" spans="1:10">
      <c r="A16" s="374" t="s">
        <v>16</v>
      </c>
      <c r="B16" s="371">
        <f t="shared" si="1"/>
        <v>1405</v>
      </c>
      <c r="C16" s="372">
        <v>1405</v>
      </c>
      <c r="D16" s="375"/>
      <c r="E16" s="376">
        <v>10411540</v>
      </c>
      <c r="F16" s="376">
        <v>2817859.9999999995</v>
      </c>
      <c r="G16" s="377">
        <v>21.29998337037205</v>
      </c>
      <c r="H16" s="371">
        <v>196400230</v>
      </c>
      <c r="I16" s="372">
        <v>72981256</v>
      </c>
      <c r="J16" s="378">
        <f t="shared" si="0"/>
        <v>123418974</v>
      </c>
    </row>
    <row r="17" spans="1:10">
      <c r="A17" s="374" t="s">
        <v>17</v>
      </c>
      <c r="B17" s="371">
        <f t="shared" si="1"/>
        <v>255</v>
      </c>
      <c r="C17" s="372">
        <v>255</v>
      </c>
      <c r="D17" s="375"/>
      <c r="E17" s="376">
        <v>1274190</v>
      </c>
      <c r="F17" s="376">
        <v>230169.99999999988</v>
      </c>
      <c r="G17" s="377">
        <v>15.300194102475469</v>
      </c>
      <c r="H17" s="371">
        <v>22493390</v>
      </c>
      <c r="I17" s="372">
        <v>14793788</v>
      </c>
      <c r="J17" s="378">
        <f t="shared" si="0"/>
        <v>7699602</v>
      </c>
    </row>
    <row r="18" spans="1:10">
      <c r="A18" s="374" t="s">
        <v>18</v>
      </c>
      <c r="B18" s="371">
        <f t="shared" si="1"/>
        <v>485</v>
      </c>
      <c r="C18" s="372">
        <v>485</v>
      </c>
      <c r="D18" s="375"/>
      <c r="E18" s="376">
        <v>1556690</v>
      </c>
      <c r="F18" s="376">
        <v>491590.00000000023</v>
      </c>
      <c r="G18" s="377">
        <v>24.000136700060541</v>
      </c>
      <c r="H18" s="371">
        <v>27709840</v>
      </c>
      <c r="I18" s="372">
        <v>16021480</v>
      </c>
      <c r="J18" s="378">
        <f t="shared" si="0"/>
        <v>11688360</v>
      </c>
    </row>
    <row r="19" spans="1:10">
      <c r="A19" s="374" t="s">
        <v>19</v>
      </c>
      <c r="B19" s="371">
        <f t="shared" si="1"/>
        <v>420</v>
      </c>
      <c r="C19" s="372">
        <v>420</v>
      </c>
      <c r="D19" s="375"/>
      <c r="E19" s="376">
        <v>2902130</v>
      </c>
      <c r="F19" s="376">
        <v>1403700</v>
      </c>
      <c r="G19" s="377">
        <v>32.59998652989087</v>
      </c>
      <c r="H19" s="371">
        <v>56075930</v>
      </c>
      <c r="I19" s="372">
        <v>23645633</v>
      </c>
      <c r="J19" s="378">
        <f t="shared" si="0"/>
        <v>32430297</v>
      </c>
    </row>
    <row r="20" spans="1:10">
      <c r="A20" s="374" t="s">
        <v>20</v>
      </c>
      <c r="B20" s="371">
        <f t="shared" si="1"/>
        <v>155</v>
      </c>
      <c r="C20" s="372">
        <v>155</v>
      </c>
      <c r="D20" s="375"/>
      <c r="E20" s="376">
        <v>1240060</v>
      </c>
      <c r="F20" s="376">
        <v>294669.99999999994</v>
      </c>
      <c r="G20" s="377">
        <v>19.200119890795122</v>
      </c>
      <c r="H20" s="371">
        <v>22509730</v>
      </c>
      <c r="I20" s="372">
        <v>12742676</v>
      </c>
      <c r="J20" s="378">
        <f t="shared" si="0"/>
        <v>9767054</v>
      </c>
    </row>
    <row r="21" spans="1:10">
      <c r="A21" s="374" t="s">
        <v>21</v>
      </c>
      <c r="B21" s="371">
        <f t="shared" si="1"/>
        <v>130</v>
      </c>
      <c r="C21" s="372">
        <v>130</v>
      </c>
      <c r="D21" s="375"/>
      <c r="E21" s="376">
        <v>782300</v>
      </c>
      <c r="F21" s="376">
        <v>171720</v>
      </c>
      <c r="G21" s="377">
        <v>17.999622649420346</v>
      </c>
      <c r="H21" s="371">
        <v>14581300</v>
      </c>
      <c r="I21" s="372">
        <v>9059797</v>
      </c>
      <c r="J21" s="378">
        <f t="shared" si="0"/>
        <v>5521503</v>
      </c>
    </row>
    <row r="22" spans="1:10">
      <c r="A22" s="374" t="s">
        <v>22</v>
      </c>
      <c r="B22" s="371">
        <f t="shared" si="1"/>
        <v>625</v>
      </c>
      <c r="C22" s="372">
        <v>625</v>
      </c>
      <c r="D22" s="375"/>
      <c r="E22" s="376">
        <v>3994380</v>
      </c>
      <c r="F22" s="376">
        <v>1599990.0000000002</v>
      </c>
      <c r="G22" s="377">
        <v>28.60000321752047</v>
      </c>
      <c r="H22" s="371">
        <v>77797790</v>
      </c>
      <c r="I22" s="372">
        <v>27008409</v>
      </c>
      <c r="J22" s="378">
        <f t="shared" si="0"/>
        <v>50789381</v>
      </c>
    </row>
    <row r="23" spans="1:10">
      <c r="A23" s="374" t="s">
        <v>23</v>
      </c>
      <c r="B23" s="371">
        <f t="shared" si="1"/>
        <v>245</v>
      </c>
      <c r="C23" s="372">
        <v>245</v>
      </c>
      <c r="D23" s="375"/>
      <c r="E23" s="376">
        <v>1174560</v>
      </c>
      <c r="F23" s="376">
        <v>360809.99999999994</v>
      </c>
      <c r="G23" s="377">
        <v>23.499872994783015</v>
      </c>
      <c r="H23" s="371">
        <v>23012030</v>
      </c>
      <c r="I23" s="372">
        <v>14012377</v>
      </c>
      <c r="J23" s="378">
        <f t="shared" si="0"/>
        <v>8999653</v>
      </c>
    </row>
    <row r="24" spans="1:10">
      <c r="A24" s="374" t="s">
        <v>24</v>
      </c>
      <c r="B24" s="371">
        <f t="shared" si="1"/>
        <v>1110</v>
      </c>
      <c r="C24" s="372">
        <v>1110</v>
      </c>
      <c r="D24" s="375"/>
      <c r="E24" s="376">
        <v>5763430</v>
      </c>
      <c r="F24" s="376">
        <v>1830019.9999999995</v>
      </c>
      <c r="G24" s="377">
        <v>24.099980904595409</v>
      </c>
      <c r="H24" s="371">
        <v>110936480</v>
      </c>
      <c r="I24" s="372">
        <v>42887662</v>
      </c>
      <c r="J24" s="378">
        <f t="shared" si="0"/>
        <v>68048818</v>
      </c>
    </row>
    <row r="25" spans="1:10">
      <c r="A25" s="374" t="s">
        <v>25</v>
      </c>
      <c r="B25" s="371">
        <f t="shared" si="1"/>
        <v>280</v>
      </c>
      <c r="C25" s="372">
        <v>280</v>
      </c>
      <c r="D25" s="375"/>
      <c r="E25" s="376">
        <v>1180400</v>
      </c>
      <c r="F25" s="376">
        <v>295099.99999999994</v>
      </c>
      <c r="G25" s="377">
        <v>20</v>
      </c>
      <c r="H25" s="371">
        <v>21848040</v>
      </c>
      <c r="I25" s="372">
        <v>12963546</v>
      </c>
      <c r="J25" s="378">
        <f t="shared" si="0"/>
        <v>8884494</v>
      </c>
    </row>
    <row r="26" spans="1:10">
      <c r="A26" s="374" t="s">
        <v>26</v>
      </c>
      <c r="B26" s="371">
        <f t="shared" si="1"/>
        <v>2270</v>
      </c>
      <c r="C26" s="372">
        <v>2270</v>
      </c>
      <c r="D26" s="375"/>
      <c r="E26" s="376">
        <v>9150110</v>
      </c>
      <c r="F26" s="376">
        <v>2476460.0000000037</v>
      </c>
      <c r="G26" s="377">
        <v>21.300005074583474</v>
      </c>
      <c r="H26" s="371">
        <v>184899580</v>
      </c>
      <c r="I26" s="372">
        <v>47004160</v>
      </c>
      <c r="J26" s="378">
        <f t="shared" si="0"/>
        <v>137895420</v>
      </c>
    </row>
    <row r="27" spans="1:10">
      <c r="A27" s="374" t="s">
        <v>27</v>
      </c>
      <c r="B27" s="371">
        <f t="shared" si="1"/>
        <v>880</v>
      </c>
      <c r="C27" s="372">
        <v>880</v>
      </c>
      <c r="D27" s="375"/>
      <c r="E27" s="376">
        <v>1763140</v>
      </c>
      <c r="F27" s="376">
        <v>402879.99999999965</v>
      </c>
      <c r="G27" s="377">
        <v>18.600012926935115</v>
      </c>
      <c r="H27" s="371">
        <v>31284890</v>
      </c>
      <c r="I27" s="372">
        <v>13675050</v>
      </c>
      <c r="J27" s="378">
        <f t="shared" si="0"/>
        <v>17609840</v>
      </c>
    </row>
    <row r="28" spans="1:10">
      <c r="A28" s="374" t="s">
        <v>28</v>
      </c>
      <c r="B28" s="371">
        <f t="shared" si="1"/>
        <v>105</v>
      </c>
      <c r="C28" s="372">
        <v>105</v>
      </c>
      <c r="D28" s="375"/>
      <c r="E28" s="376">
        <v>612590</v>
      </c>
      <c r="F28" s="376">
        <v>104730</v>
      </c>
      <c r="G28" s="377">
        <v>14.600178441978477</v>
      </c>
      <c r="H28" s="371">
        <v>11584930</v>
      </c>
      <c r="I28" s="372">
        <v>6694674</v>
      </c>
      <c r="J28" s="378">
        <f t="shared" si="0"/>
        <v>4890256</v>
      </c>
    </row>
    <row r="29" spans="1:10">
      <c r="A29" s="374" t="s">
        <v>29</v>
      </c>
      <c r="B29" s="371">
        <f t="shared" si="1"/>
        <v>245</v>
      </c>
      <c r="C29" s="372">
        <v>245</v>
      </c>
      <c r="D29" s="375"/>
      <c r="E29" s="376">
        <v>927780</v>
      </c>
      <c r="F29" s="376">
        <v>231949.99999999977</v>
      </c>
      <c r="G29" s="377">
        <v>20.000344907866484</v>
      </c>
      <c r="H29" s="371">
        <v>17161970</v>
      </c>
      <c r="I29" s="372">
        <v>10121150</v>
      </c>
      <c r="J29" s="378">
        <f t="shared" si="0"/>
        <v>7040820</v>
      </c>
    </row>
    <row r="30" spans="1:10">
      <c r="A30" s="374" t="s">
        <v>30</v>
      </c>
      <c r="B30" s="371">
        <f t="shared" si="1"/>
        <v>770</v>
      </c>
      <c r="C30" s="372">
        <v>770</v>
      </c>
      <c r="D30" s="375"/>
      <c r="E30" s="376">
        <v>4522950</v>
      </c>
      <c r="F30" s="376">
        <v>1202300.0000000005</v>
      </c>
      <c r="G30" s="377">
        <v>20.999956333784549</v>
      </c>
      <c r="H30" s="371">
        <v>86164500</v>
      </c>
      <c r="I30" s="372">
        <v>28792228</v>
      </c>
      <c r="J30" s="378">
        <f t="shared" si="0"/>
        <v>57372272</v>
      </c>
    </row>
    <row r="31" spans="1:10">
      <c r="A31" s="374" t="s">
        <v>31</v>
      </c>
      <c r="B31" s="371">
        <f t="shared" si="1"/>
        <v>185</v>
      </c>
      <c r="C31" s="372">
        <v>185</v>
      </c>
      <c r="D31" s="375"/>
      <c r="E31" s="376">
        <v>767410</v>
      </c>
      <c r="F31" s="376">
        <v>168460.00000000006</v>
      </c>
      <c r="G31" s="377">
        <v>18.000363298321346</v>
      </c>
      <c r="H31" s="371">
        <v>14519610</v>
      </c>
      <c r="I31" s="372">
        <v>8760690</v>
      </c>
      <c r="J31" s="378">
        <f t="shared" si="0"/>
        <v>5758920</v>
      </c>
    </row>
    <row r="32" spans="1:10">
      <c r="A32" s="379" t="s">
        <v>32</v>
      </c>
      <c r="B32" s="380">
        <f t="shared" si="1"/>
        <v>230</v>
      </c>
      <c r="C32" s="381">
        <v>230</v>
      </c>
      <c r="D32" s="382"/>
      <c r="E32" s="383">
        <v>1057140</v>
      </c>
      <c r="F32" s="383">
        <v>252820.00000000009</v>
      </c>
      <c r="G32" s="384">
        <v>19.299825948883935</v>
      </c>
      <c r="H32" s="380">
        <v>19617280</v>
      </c>
      <c r="I32" s="381">
        <v>11623380</v>
      </c>
      <c r="J32" s="385">
        <f t="shared" si="0"/>
        <v>7993900</v>
      </c>
    </row>
    <row r="33" spans="1:10" ht="21.75" thickBot="1">
      <c r="A33" s="386" t="s">
        <v>571</v>
      </c>
      <c r="B33" s="387">
        <f>SUM(B6:B32)</f>
        <v>20990</v>
      </c>
      <c r="C33" s="388">
        <f t="shared" ref="C33:D33" si="2">SUM(C6:C32)</f>
        <v>20990</v>
      </c>
      <c r="D33" s="389">
        <f t="shared" si="2"/>
        <v>0</v>
      </c>
      <c r="E33" s="390">
        <f>SUM(E6:E32)</f>
        <v>106520340</v>
      </c>
      <c r="F33" s="390">
        <f>SUM(F6:F32)</f>
        <v>30542850.000000004</v>
      </c>
      <c r="G33" s="391">
        <v>22.283772907955811</v>
      </c>
      <c r="H33" s="387">
        <f>SUM(H5:H32)</f>
        <v>2100405380</v>
      </c>
      <c r="I33" s="387">
        <f>SUM(I5:I32)</f>
        <v>863626870</v>
      </c>
      <c r="J33" s="390">
        <f>SUM(J5:J32)</f>
        <v>1236778510</v>
      </c>
    </row>
    <row r="34" spans="1:10">
      <c r="E34" s="668" t="s">
        <v>57</v>
      </c>
      <c r="F34" s="1270">
        <f>+F33-F6</f>
        <v>19650490.000000007</v>
      </c>
      <c r="G34" s="669">
        <v>21.85074412438134</v>
      </c>
    </row>
    <row r="35" spans="1:10">
      <c r="B35" s="392"/>
      <c r="H35" s="392"/>
    </row>
  </sheetData>
  <mergeCells count="7">
    <mergeCell ref="A1:J1"/>
    <mergeCell ref="F3:F4"/>
    <mergeCell ref="A3:A4"/>
    <mergeCell ref="B3:D3"/>
    <mergeCell ref="E3:E4"/>
    <mergeCell ref="G3:G4"/>
    <mergeCell ref="H3:J3"/>
  </mergeCells>
  <pageMargins left="0.81" right="0.35433070866141736" top="0.43307086614173229" bottom="0.41" header="0.31496062992125984" footer="0.24"/>
  <pageSetup paperSize="9" scale="78" orientation="landscape" r:id="rId1"/>
  <headerFooter>
    <oddFooter>&amp;L&amp;F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"/>
  <sheetViews>
    <sheetView topLeftCell="A19" workbookViewId="0">
      <selection activeCell="K18" sqref="K18"/>
    </sheetView>
  </sheetViews>
  <sheetFormatPr defaultColWidth="9.140625" defaultRowHeight="21"/>
  <cols>
    <col min="1" max="1" width="12.28515625" style="362" bestFit="1" customWidth="1"/>
    <col min="2" max="13" width="10.42578125" style="362" bestFit="1" customWidth="1"/>
    <col min="14" max="14" width="11.5703125" style="362" bestFit="1" customWidth="1"/>
    <col min="15" max="15" width="2.140625" style="394" customWidth="1"/>
    <col min="16" max="16" width="12.28515625" style="362" bestFit="1" customWidth="1"/>
    <col min="17" max="18" width="9.28515625" style="362" bestFit="1" customWidth="1"/>
    <col min="19" max="28" width="10.140625" style="362" bestFit="1" customWidth="1"/>
    <col min="29" max="16384" width="9.140625" style="362"/>
  </cols>
  <sheetData>
    <row r="1" spans="1:29" ht="24" thickBot="1">
      <c r="A1" s="393" t="s">
        <v>584</v>
      </c>
      <c r="C1" s="361" t="s">
        <v>747</v>
      </c>
      <c r="P1" s="395" t="s">
        <v>585</v>
      </c>
      <c r="R1" s="361" t="s">
        <v>747</v>
      </c>
    </row>
    <row r="2" spans="1:29" ht="9" customHeight="1" thickBot="1"/>
    <row r="3" spans="1:29" ht="21" customHeight="1">
      <c r="A3" s="1257" t="s">
        <v>572</v>
      </c>
      <c r="B3" s="1255" t="s">
        <v>586</v>
      </c>
      <c r="C3" s="1255" t="s">
        <v>587</v>
      </c>
      <c r="D3" s="1255" t="s">
        <v>588</v>
      </c>
      <c r="E3" s="1255" t="s">
        <v>589</v>
      </c>
      <c r="F3" s="1255" t="s">
        <v>590</v>
      </c>
      <c r="G3" s="1255" t="s">
        <v>591</v>
      </c>
      <c r="H3" s="1255" t="s">
        <v>592</v>
      </c>
      <c r="I3" s="1255" t="s">
        <v>593</v>
      </c>
      <c r="J3" s="1255" t="s">
        <v>594</v>
      </c>
      <c r="K3" s="1255" t="s">
        <v>595</v>
      </c>
      <c r="L3" s="1255" t="s">
        <v>596</v>
      </c>
      <c r="M3" s="1255" t="s">
        <v>597</v>
      </c>
      <c r="N3" s="1261" t="s">
        <v>571</v>
      </c>
      <c r="O3" s="396"/>
      <c r="P3" s="1263" t="s">
        <v>572</v>
      </c>
      <c r="Q3" s="1259" t="s">
        <v>598</v>
      </c>
      <c r="R3" s="1259" t="s">
        <v>599</v>
      </c>
      <c r="S3" s="1259" t="s">
        <v>600</v>
      </c>
      <c r="T3" s="1259" t="s">
        <v>601</v>
      </c>
      <c r="U3" s="1259" t="s">
        <v>602</v>
      </c>
      <c r="V3" s="1259" t="s">
        <v>603</v>
      </c>
      <c r="W3" s="1259" t="s">
        <v>604</v>
      </c>
      <c r="X3" s="1259" t="s">
        <v>605</v>
      </c>
      <c r="Y3" s="1259" t="s">
        <v>606</v>
      </c>
      <c r="Z3" s="1259" t="s">
        <v>607</v>
      </c>
      <c r="AA3" s="1259" t="s">
        <v>608</v>
      </c>
      <c r="AB3" s="1259" t="s">
        <v>609</v>
      </c>
    </row>
    <row r="4" spans="1:29" ht="21.75" customHeight="1" thickBot="1">
      <c r="A4" s="1258"/>
      <c r="B4" s="1256"/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62"/>
      <c r="O4" s="396"/>
      <c r="P4" s="1264"/>
      <c r="Q4" s="1260"/>
      <c r="R4" s="1260"/>
      <c r="S4" s="1260"/>
      <c r="T4" s="1260"/>
      <c r="U4" s="1260"/>
      <c r="V4" s="1260"/>
      <c r="W4" s="1260"/>
      <c r="X4" s="1260"/>
      <c r="Y4" s="1260"/>
      <c r="Z4" s="1260"/>
      <c r="AA4" s="1260"/>
      <c r="AB4" s="1260"/>
    </row>
    <row r="5" spans="1:29">
      <c r="A5" s="397" t="s">
        <v>6</v>
      </c>
      <c r="B5" s="436">
        <v>553.65359477124196</v>
      </c>
      <c r="C5" s="436">
        <v>530.82679738562103</v>
      </c>
      <c r="D5" s="436">
        <v>503.01960784313729</v>
      </c>
      <c r="E5" s="436">
        <v>502.1895424836602</v>
      </c>
      <c r="F5" s="436">
        <v>604.70261437908505</v>
      </c>
      <c r="G5" s="436">
        <v>550.74836601307197</v>
      </c>
      <c r="H5" s="436">
        <v>475.62745098039227</v>
      </c>
      <c r="I5" s="436">
        <v>591.00653594771256</v>
      </c>
      <c r="J5" s="436">
        <v>579.80065359477135</v>
      </c>
      <c r="K5" s="436">
        <v>562.78431372549028</v>
      </c>
      <c r="L5" s="436">
        <v>433.2941176470589</v>
      </c>
      <c r="M5" s="436">
        <v>462.34640522875827</v>
      </c>
      <c r="N5" s="398">
        <f>SUM(B5:M5)</f>
        <v>6350</v>
      </c>
      <c r="O5" s="399"/>
      <c r="P5" s="400" t="s">
        <v>6</v>
      </c>
      <c r="Q5" s="401">
        <f>+B5</f>
        <v>553.65359477124196</v>
      </c>
      <c r="R5" s="401">
        <f t="shared" ref="R5:AB20" si="0">+Q5+C5</f>
        <v>1084.480392156863</v>
      </c>
      <c r="S5" s="401">
        <f t="shared" si="0"/>
        <v>1587.5000000000002</v>
      </c>
      <c r="T5" s="401">
        <f t="shared" si="0"/>
        <v>2089.6895424836603</v>
      </c>
      <c r="U5" s="401">
        <f t="shared" si="0"/>
        <v>2694.3921568627452</v>
      </c>
      <c r="V5" s="401">
        <f t="shared" si="0"/>
        <v>3245.1405228758172</v>
      </c>
      <c r="W5" s="401">
        <f t="shared" si="0"/>
        <v>3720.7679738562092</v>
      </c>
      <c r="X5" s="401">
        <f t="shared" si="0"/>
        <v>4311.7745098039213</v>
      </c>
      <c r="Y5" s="401">
        <f t="shared" si="0"/>
        <v>4891.5751633986929</v>
      </c>
      <c r="Z5" s="401">
        <f t="shared" si="0"/>
        <v>5454.3594771241833</v>
      </c>
      <c r="AA5" s="401">
        <f t="shared" si="0"/>
        <v>5887.6535947712418</v>
      </c>
      <c r="AB5" s="401">
        <f t="shared" si="0"/>
        <v>6350</v>
      </c>
      <c r="AC5" s="402"/>
    </row>
    <row r="6" spans="1:29">
      <c r="A6" s="403" t="s">
        <v>7</v>
      </c>
      <c r="B6" s="437">
        <v>4.122137404580152</v>
      </c>
      <c r="C6" s="437">
        <v>3.3492366412213737</v>
      </c>
      <c r="D6" s="437">
        <v>4.122137404580152</v>
      </c>
      <c r="E6" s="437">
        <v>4.3797709923664119</v>
      </c>
      <c r="F6" s="437">
        <v>23.702290076335878</v>
      </c>
      <c r="G6" s="437">
        <v>32.977099236641216</v>
      </c>
      <c r="H6" s="437">
        <v>18.034351145038165</v>
      </c>
      <c r="I6" s="437">
        <v>22.15648854961832</v>
      </c>
      <c r="J6" s="437">
        <v>6.9561068702290072</v>
      </c>
      <c r="K6" s="437">
        <v>4.8950381679389299</v>
      </c>
      <c r="L6" s="437">
        <v>4.8950381679389299</v>
      </c>
      <c r="M6" s="437">
        <v>5.4103053435114496</v>
      </c>
      <c r="N6" s="404">
        <f t="shared" ref="N6:N31" si="1">SUM(B6:M6)</f>
        <v>134.99999999999997</v>
      </c>
      <c r="O6" s="399"/>
      <c r="P6" s="405" t="s">
        <v>7</v>
      </c>
      <c r="Q6" s="406">
        <f t="shared" ref="Q6:Q31" si="2">+B6</f>
        <v>4.122137404580152</v>
      </c>
      <c r="R6" s="406">
        <f t="shared" si="0"/>
        <v>7.4713740458015252</v>
      </c>
      <c r="S6" s="406">
        <f t="shared" si="0"/>
        <v>11.593511450381676</v>
      </c>
      <c r="T6" s="406">
        <f t="shared" si="0"/>
        <v>15.973282442748088</v>
      </c>
      <c r="U6" s="406">
        <f t="shared" si="0"/>
        <v>39.675572519083964</v>
      </c>
      <c r="V6" s="406">
        <f t="shared" si="0"/>
        <v>72.65267175572518</v>
      </c>
      <c r="W6" s="406">
        <f t="shared" si="0"/>
        <v>90.687022900763338</v>
      </c>
      <c r="X6" s="406">
        <f t="shared" si="0"/>
        <v>112.84351145038165</v>
      </c>
      <c r="Y6" s="406">
        <f t="shared" si="0"/>
        <v>119.79961832061066</v>
      </c>
      <c r="Z6" s="406">
        <f t="shared" si="0"/>
        <v>124.6946564885496</v>
      </c>
      <c r="AA6" s="406">
        <f t="shared" si="0"/>
        <v>129.58969465648852</v>
      </c>
      <c r="AB6" s="406">
        <f t="shared" si="0"/>
        <v>134.99999999999997</v>
      </c>
      <c r="AC6" s="402"/>
    </row>
    <row r="7" spans="1:29">
      <c r="A7" s="403" t="s">
        <v>8</v>
      </c>
      <c r="B7" s="437">
        <v>107.84782004998614</v>
      </c>
      <c r="C7" s="437">
        <v>94.468203276867555</v>
      </c>
      <c r="D7" s="437">
        <v>117.57845043043601</v>
      </c>
      <c r="E7" s="437">
        <v>120.41655095806722</v>
      </c>
      <c r="F7" s="437">
        <v>131.36351013607333</v>
      </c>
      <c r="G7" s="437">
        <v>130.95806720355458</v>
      </c>
      <c r="H7" s="437">
        <v>98.522632602054998</v>
      </c>
      <c r="I7" s="437">
        <v>139.87781171896697</v>
      </c>
      <c r="J7" s="437">
        <v>141.49958344904195</v>
      </c>
      <c r="K7" s="437">
        <v>128.11996667592337</v>
      </c>
      <c r="L7" s="437">
        <v>139.47236878644824</v>
      </c>
      <c r="M7" s="437">
        <v>109.87503471257985</v>
      </c>
      <c r="N7" s="404">
        <f t="shared" si="1"/>
        <v>1460.0000000000005</v>
      </c>
      <c r="O7" s="399"/>
      <c r="P7" s="405" t="s">
        <v>8</v>
      </c>
      <c r="Q7" s="406">
        <f t="shared" si="2"/>
        <v>107.84782004998614</v>
      </c>
      <c r="R7" s="406">
        <f t="shared" si="0"/>
        <v>202.3160233268537</v>
      </c>
      <c r="S7" s="406">
        <f t="shared" si="0"/>
        <v>319.89447375728969</v>
      </c>
      <c r="T7" s="406">
        <f t="shared" si="0"/>
        <v>440.31102471535689</v>
      </c>
      <c r="U7" s="406">
        <f t="shared" si="0"/>
        <v>571.67453485143028</v>
      </c>
      <c r="V7" s="406">
        <f t="shared" si="0"/>
        <v>702.63260205498489</v>
      </c>
      <c r="W7" s="406">
        <f t="shared" si="0"/>
        <v>801.15523465703984</v>
      </c>
      <c r="X7" s="406">
        <f t="shared" si="0"/>
        <v>941.03304637600684</v>
      </c>
      <c r="Y7" s="406">
        <f t="shared" si="0"/>
        <v>1082.5326298250488</v>
      </c>
      <c r="Z7" s="406">
        <f t="shared" si="0"/>
        <v>1210.6525965009723</v>
      </c>
      <c r="AA7" s="406">
        <f t="shared" si="0"/>
        <v>1350.1249652874205</v>
      </c>
      <c r="AB7" s="406">
        <f t="shared" si="0"/>
        <v>1460.0000000000005</v>
      </c>
      <c r="AC7" s="402"/>
    </row>
    <row r="8" spans="1:29">
      <c r="A8" s="403" t="s">
        <v>9</v>
      </c>
      <c r="B8" s="437">
        <v>104.63786531130874</v>
      </c>
      <c r="C8" s="437">
        <v>150.36848792884371</v>
      </c>
      <c r="D8" s="437">
        <v>93.011435832274444</v>
      </c>
      <c r="E8" s="437">
        <v>79.447268106734413</v>
      </c>
      <c r="F8" s="437">
        <v>80.222363405336708</v>
      </c>
      <c r="G8" s="437">
        <v>103.08767471410418</v>
      </c>
      <c r="H8" s="437">
        <v>82.160101651842439</v>
      </c>
      <c r="I8" s="437">
        <v>100.76238881829731</v>
      </c>
      <c r="J8" s="437">
        <v>104.63786531130874</v>
      </c>
      <c r="K8" s="437">
        <v>107.35069885641676</v>
      </c>
      <c r="L8" s="437">
        <v>98.049555273189313</v>
      </c>
      <c r="M8" s="437">
        <v>116.26429479034306</v>
      </c>
      <c r="N8" s="404">
        <f t="shared" si="1"/>
        <v>1219.9999999999998</v>
      </c>
      <c r="O8" s="399"/>
      <c r="P8" s="405" t="s">
        <v>9</v>
      </c>
      <c r="Q8" s="406">
        <f t="shared" si="2"/>
        <v>104.63786531130874</v>
      </c>
      <c r="R8" s="406">
        <f t="shared" si="0"/>
        <v>255.00635324015246</v>
      </c>
      <c r="S8" s="406">
        <f t="shared" si="0"/>
        <v>348.01778907242692</v>
      </c>
      <c r="T8" s="406">
        <f t="shared" si="0"/>
        <v>427.46505717916136</v>
      </c>
      <c r="U8" s="406">
        <f t="shared" si="0"/>
        <v>507.68742058449806</v>
      </c>
      <c r="V8" s="406">
        <f t="shared" si="0"/>
        <v>610.7750952986022</v>
      </c>
      <c r="W8" s="406">
        <f t="shared" si="0"/>
        <v>692.93519695044461</v>
      </c>
      <c r="X8" s="406">
        <f t="shared" si="0"/>
        <v>793.69758576874187</v>
      </c>
      <c r="Y8" s="406">
        <f t="shared" si="0"/>
        <v>898.33545108005058</v>
      </c>
      <c r="Z8" s="406">
        <f t="shared" si="0"/>
        <v>1005.6861499364674</v>
      </c>
      <c r="AA8" s="406">
        <f t="shared" si="0"/>
        <v>1103.7357052096568</v>
      </c>
      <c r="AB8" s="406">
        <f t="shared" si="0"/>
        <v>1219.9999999999998</v>
      </c>
      <c r="AC8" s="402"/>
    </row>
    <row r="9" spans="1:29">
      <c r="A9" s="403" t="s">
        <v>10</v>
      </c>
      <c r="B9" s="437">
        <v>11.197604790419167</v>
      </c>
      <c r="C9" s="437">
        <v>26.676646706586837</v>
      </c>
      <c r="D9" s="437">
        <v>14.820359281437129</v>
      </c>
      <c r="E9" s="437">
        <v>19.431137724550904</v>
      </c>
      <c r="F9" s="437">
        <v>25.029940119760482</v>
      </c>
      <c r="G9" s="437">
        <v>26.676646706586837</v>
      </c>
      <c r="H9" s="437">
        <v>18.772455089820365</v>
      </c>
      <c r="I9" s="437">
        <v>21.407185628742521</v>
      </c>
      <c r="J9" s="437">
        <v>17.455089820359287</v>
      </c>
      <c r="K9" s="437">
        <v>14.49101796407186</v>
      </c>
      <c r="L9" s="437">
        <v>13.502994011976051</v>
      </c>
      <c r="M9" s="437">
        <v>10.538922155688624</v>
      </c>
      <c r="N9" s="404">
        <f t="shared" si="1"/>
        <v>220.00000000000006</v>
      </c>
      <c r="O9" s="399"/>
      <c r="P9" s="405" t="s">
        <v>10</v>
      </c>
      <c r="Q9" s="406">
        <f t="shared" si="2"/>
        <v>11.197604790419167</v>
      </c>
      <c r="R9" s="406">
        <f t="shared" si="0"/>
        <v>37.874251497006</v>
      </c>
      <c r="S9" s="406">
        <f t="shared" si="0"/>
        <v>52.694610778443128</v>
      </c>
      <c r="T9" s="406">
        <f t="shared" si="0"/>
        <v>72.125748502994028</v>
      </c>
      <c r="U9" s="406">
        <f t="shared" si="0"/>
        <v>97.155688622754511</v>
      </c>
      <c r="V9" s="406">
        <f t="shared" si="0"/>
        <v>123.83233532934135</v>
      </c>
      <c r="W9" s="406">
        <f t="shared" si="0"/>
        <v>142.6047904191617</v>
      </c>
      <c r="X9" s="406">
        <f t="shared" si="0"/>
        <v>164.01197604790423</v>
      </c>
      <c r="Y9" s="406">
        <f t="shared" si="0"/>
        <v>181.46706586826352</v>
      </c>
      <c r="Z9" s="406">
        <f t="shared" si="0"/>
        <v>195.95808383233538</v>
      </c>
      <c r="AA9" s="406">
        <f t="shared" si="0"/>
        <v>209.46107784431143</v>
      </c>
      <c r="AB9" s="406">
        <f t="shared" si="0"/>
        <v>220.00000000000006</v>
      </c>
      <c r="AC9" s="402"/>
    </row>
    <row r="10" spans="1:29">
      <c r="A10" s="403" t="s">
        <v>11</v>
      </c>
      <c r="B10" s="437">
        <v>22.316753926701569</v>
      </c>
      <c r="C10" s="437">
        <v>18.259162303664922</v>
      </c>
      <c r="D10" s="437">
        <v>15.824607329842934</v>
      </c>
      <c r="E10" s="437">
        <v>24.751308900523561</v>
      </c>
      <c r="F10" s="437">
        <v>24.751308900523561</v>
      </c>
      <c r="G10" s="437">
        <v>34.895287958115183</v>
      </c>
      <c r="H10" s="437">
        <v>26.374345549738223</v>
      </c>
      <c r="I10" s="437">
        <v>48.691099476439788</v>
      </c>
      <c r="J10" s="437">
        <v>30.837696335078533</v>
      </c>
      <c r="K10" s="437">
        <v>22.72251308900524</v>
      </c>
      <c r="L10" s="437">
        <v>25.562827225130892</v>
      </c>
      <c r="M10" s="437">
        <v>15.013089005235603</v>
      </c>
      <c r="N10" s="404">
        <f t="shared" si="1"/>
        <v>310</v>
      </c>
      <c r="O10" s="399"/>
      <c r="P10" s="405" t="s">
        <v>11</v>
      </c>
      <c r="Q10" s="406">
        <f t="shared" si="2"/>
        <v>22.316753926701569</v>
      </c>
      <c r="R10" s="406">
        <f t="shared" si="0"/>
        <v>40.575916230366488</v>
      </c>
      <c r="S10" s="406">
        <f t="shared" si="0"/>
        <v>56.400523560209422</v>
      </c>
      <c r="T10" s="406">
        <f t="shared" si="0"/>
        <v>81.151832460732976</v>
      </c>
      <c r="U10" s="406">
        <f t="shared" si="0"/>
        <v>105.90314136125653</v>
      </c>
      <c r="V10" s="406">
        <f t="shared" si="0"/>
        <v>140.79842931937171</v>
      </c>
      <c r="W10" s="406">
        <f t="shared" si="0"/>
        <v>167.17277486910993</v>
      </c>
      <c r="X10" s="406">
        <f t="shared" si="0"/>
        <v>215.86387434554973</v>
      </c>
      <c r="Y10" s="406">
        <f t="shared" si="0"/>
        <v>246.70157068062827</v>
      </c>
      <c r="Z10" s="406">
        <f t="shared" si="0"/>
        <v>269.42408376963351</v>
      </c>
      <c r="AA10" s="406">
        <f t="shared" si="0"/>
        <v>294.9869109947644</v>
      </c>
      <c r="AB10" s="406">
        <f t="shared" si="0"/>
        <v>310</v>
      </c>
      <c r="AC10" s="402"/>
    </row>
    <row r="11" spans="1:29">
      <c r="A11" s="403" t="s">
        <v>12</v>
      </c>
      <c r="B11" s="437">
        <v>20.437424058323209</v>
      </c>
      <c r="C11" s="437">
        <v>21.142162818955043</v>
      </c>
      <c r="D11" s="437">
        <v>23.608748481166462</v>
      </c>
      <c r="E11" s="437">
        <v>27.132442284325641</v>
      </c>
      <c r="F11" s="437">
        <v>12.685297691373027</v>
      </c>
      <c r="G11" s="437">
        <v>34.179829890643994</v>
      </c>
      <c r="H11" s="437">
        <v>21.142162818955043</v>
      </c>
      <c r="I11" s="437">
        <v>27.837181044957475</v>
      </c>
      <c r="J11" s="437">
        <v>38.055893074119076</v>
      </c>
      <c r="K11" s="437">
        <v>18.675577156743621</v>
      </c>
      <c r="L11" s="437">
        <v>23.608748481166462</v>
      </c>
      <c r="M11" s="437">
        <v>21.49453219927096</v>
      </c>
      <c r="N11" s="404">
        <f t="shared" si="1"/>
        <v>290</v>
      </c>
      <c r="O11" s="399"/>
      <c r="P11" s="405" t="s">
        <v>12</v>
      </c>
      <c r="Q11" s="406">
        <f t="shared" si="2"/>
        <v>20.437424058323209</v>
      </c>
      <c r="R11" s="406">
        <f t="shared" si="0"/>
        <v>41.579586877278253</v>
      </c>
      <c r="S11" s="406">
        <f t="shared" si="0"/>
        <v>65.188335358444718</v>
      </c>
      <c r="T11" s="406">
        <f t="shared" si="0"/>
        <v>92.320777642770366</v>
      </c>
      <c r="U11" s="406">
        <f t="shared" si="0"/>
        <v>105.00607533414339</v>
      </c>
      <c r="V11" s="406">
        <f t="shared" si="0"/>
        <v>139.18590522478738</v>
      </c>
      <c r="W11" s="406">
        <f t="shared" si="0"/>
        <v>160.32806804374241</v>
      </c>
      <c r="X11" s="406">
        <f t="shared" si="0"/>
        <v>188.16524908869988</v>
      </c>
      <c r="Y11" s="406">
        <f t="shared" si="0"/>
        <v>226.22114216281895</v>
      </c>
      <c r="Z11" s="406">
        <f t="shared" si="0"/>
        <v>244.89671931956258</v>
      </c>
      <c r="AA11" s="406">
        <f t="shared" si="0"/>
        <v>268.50546780072904</v>
      </c>
      <c r="AB11" s="406">
        <f t="shared" si="0"/>
        <v>290</v>
      </c>
      <c r="AC11" s="402"/>
    </row>
    <row r="12" spans="1:29">
      <c r="A12" s="403" t="s">
        <v>13</v>
      </c>
      <c r="B12" s="437">
        <v>28.257790368271955</v>
      </c>
      <c r="C12" s="437">
        <v>19.78045325779037</v>
      </c>
      <c r="D12" s="437">
        <v>13.725212464589235</v>
      </c>
      <c r="E12" s="437">
        <v>23.41359773371105</v>
      </c>
      <c r="F12" s="437">
        <v>20.184135977337114</v>
      </c>
      <c r="G12" s="437">
        <v>23.41359773371105</v>
      </c>
      <c r="H12" s="437">
        <v>21.798866855524082</v>
      </c>
      <c r="I12" s="437">
        <v>33.909348441926348</v>
      </c>
      <c r="J12" s="437">
        <v>27.854107648725215</v>
      </c>
      <c r="K12" s="437">
        <v>23.00991501416431</v>
      </c>
      <c r="L12" s="437">
        <v>19.78045325779037</v>
      </c>
      <c r="M12" s="437">
        <v>29.87252124645893</v>
      </c>
      <c r="N12" s="404">
        <f t="shared" si="1"/>
        <v>285</v>
      </c>
      <c r="O12" s="399"/>
      <c r="P12" s="405" t="s">
        <v>13</v>
      </c>
      <c r="Q12" s="406">
        <f t="shared" si="2"/>
        <v>28.257790368271955</v>
      </c>
      <c r="R12" s="406">
        <f t="shared" si="0"/>
        <v>48.038243626062325</v>
      </c>
      <c r="S12" s="406">
        <f t="shared" si="0"/>
        <v>61.763456090651559</v>
      </c>
      <c r="T12" s="406">
        <f t="shared" si="0"/>
        <v>85.177053824362616</v>
      </c>
      <c r="U12" s="406">
        <f t="shared" si="0"/>
        <v>105.36118980169974</v>
      </c>
      <c r="V12" s="406">
        <f t="shared" si="0"/>
        <v>128.77478753541078</v>
      </c>
      <c r="W12" s="406">
        <f t="shared" si="0"/>
        <v>150.57365439093485</v>
      </c>
      <c r="X12" s="406">
        <f t="shared" si="0"/>
        <v>184.48300283286119</v>
      </c>
      <c r="Y12" s="406">
        <f t="shared" si="0"/>
        <v>212.33711048158639</v>
      </c>
      <c r="Z12" s="406">
        <f t="shared" si="0"/>
        <v>235.3470254957507</v>
      </c>
      <c r="AA12" s="406">
        <f t="shared" si="0"/>
        <v>255.12747875354108</v>
      </c>
      <c r="AB12" s="406">
        <f t="shared" si="0"/>
        <v>285</v>
      </c>
      <c r="AC12" s="402"/>
    </row>
    <row r="13" spans="1:29">
      <c r="A13" s="403" t="s">
        <v>14</v>
      </c>
      <c r="B13" s="437">
        <v>43.031250000000007</v>
      </c>
      <c r="C13" s="437">
        <v>54.843750000000007</v>
      </c>
      <c r="D13" s="437">
        <v>70.453125000000014</v>
      </c>
      <c r="E13" s="437">
        <v>66.656250000000014</v>
      </c>
      <c r="F13" s="437">
        <v>60.750000000000007</v>
      </c>
      <c r="G13" s="437">
        <v>70.031250000000014</v>
      </c>
      <c r="H13" s="437">
        <v>62.437500000000014</v>
      </c>
      <c r="I13" s="437">
        <v>103.35937500000001</v>
      </c>
      <c r="J13" s="437">
        <v>77.625000000000014</v>
      </c>
      <c r="K13" s="437">
        <v>45.562500000000007</v>
      </c>
      <c r="L13" s="437">
        <v>91.968750000000028</v>
      </c>
      <c r="M13" s="437">
        <v>63.281250000000014</v>
      </c>
      <c r="N13" s="404">
        <f t="shared" si="1"/>
        <v>810.00000000000011</v>
      </c>
      <c r="O13" s="399"/>
      <c r="P13" s="405" t="s">
        <v>14</v>
      </c>
      <c r="Q13" s="406">
        <f t="shared" si="2"/>
        <v>43.031250000000007</v>
      </c>
      <c r="R13" s="406">
        <f t="shared" si="0"/>
        <v>97.875000000000014</v>
      </c>
      <c r="S13" s="406">
        <f t="shared" si="0"/>
        <v>168.32812500000003</v>
      </c>
      <c r="T13" s="406">
        <f t="shared" si="0"/>
        <v>234.98437500000006</v>
      </c>
      <c r="U13" s="406">
        <f t="shared" si="0"/>
        <v>295.73437500000006</v>
      </c>
      <c r="V13" s="406">
        <f t="shared" si="0"/>
        <v>365.76562500000006</v>
      </c>
      <c r="W13" s="406">
        <f t="shared" si="0"/>
        <v>428.20312500000006</v>
      </c>
      <c r="X13" s="406">
        <f t="shared" si="0"/>
        <v>531.56250000000011</v>
      </c>
      <c r="Y13" s="406">
        <f t="shared" si="0"/>
        <v>609.18750000000011</v>
      </c>
      <c r="Z13" s="406">
        <f t="shared" si="0"/>
        <v>654.75000000000011</v>
      </c>
      <c r="AA13" s="406">
        <f t="shared" si="0"/>
        <v>746.71875000000011</v>
      </c>
      <c r="AB13" s="406">
        <f t="shared" si="0"/>
        <v>810.00000000000011</v>
      </c>
      <c r="AC13" s="402"/>
    </row>
    <row r="14" spans="1:29">
      <c r="A14" s="403" t="s">
        <v>15</v>
      </c>
      <c r="B14" s="437">
        <v>4.6938775510204076</v>
      </c>
      <c r="C14" s="437">
        <v>4.2244897959183669</v>
      </c>
      <c r="D14" s="437">
        <v>4.2244897959183669</v>
      </c>
      <c r="E14" s="437">
        <v>9.3877551020408152</v>
      </c>
      <c r="F14" s="437">
        <v>20.183673469387756</v>
      </c>
      <c r="G14" s="437">
        <v>15.020408163265305</v>
      </c>
      <c r="H14" s="437">
        <v>19.244897959183671</v>
      </c>
      <c r="I14" s="437">
        <v>6.1020408163265296</v>
      </c>
      <c r="J14" s="437">
        <v>16.897959183673468</v>
      </c>
      <c r="K14" s="437">
        <v>7.0408163265306118</v>
      </c>
      <c r="L14" s="437">
        <v>4.2244897959183669</v>
      </c>
      <c r="M14" s="437">
        <v>3.7551020408163263</v>
      </c>
      <c r="N14" s="404">
        <f t="shared" si="1"/>
        <v>115.00000000000001</v>
      </c>
      <c r="O14" s="399"/>
      <c r="P14" s="405" t="s">
        <v>15</v>
      </c>
      <c r="Q14" s="406">
        <f t="shared" si="2"/>
        <v>4.6938775510204076</v>
      </c>
      <c r="R14" s="406">
        <f t="shared" si="0"/>
        <v>8.9183673469387745</v>
      </c>
      <c r="S14" s="406">
        <f t="shared" si="0"/>
        <v>13.142857142857142</v>
      </c>
      <c r="T14" s="406">
        <f t="shared" si="0"/>
        <v>22.530612244897959</v>
      </c>
      <c r="U14" s="406">
        <f t="shared" si="0"/>
        <v>42.714285714285715</v>
      </c>
      <c r="V14" s="406">
        <f t="shared" si="0"/>
        <v>57.734693877551024</v>
      </c>
      <c r="W14" s="406">
        <f t="shared" si="0"/>
        <v>76.979591836734699</v>
      </c>
      <c r="X14" s="406">
        <f t="shared" si="0"/>
        <v>83.081632653061234</v>
      </c>
      <c r="Y14" s="406">
        <f t="shared" si="0"/>
        <v>99.979591836734699</v>
      </c>
      <c r="Z14" s="406">
        <f t="shared" si="0"/>
        <v>107.02040816326532</v>
      </c>
      <c r="AA14" s="406">
        <f t="shared" si="0"/>
        <v>111.24489795918369</v>
      </c>
      <c r="AB14" s="406">
        <f t="shared" si="0"/>
        <v>115.00000000000001</v>
      </c>
      <c r="AC14" s="402"/>
    </row>
    <row r="15" spans="1:29">
      <c r="A15" s="403" t="s">
        <v>16</v>
      </c>
      <c r="B15" s="437">
        <v>145.91728855721394</v>
      </c>
      <c r="C15" s="437">
        <v>136.30597014925377</v>
      </c>
      <c r="D15" s="437">
        <v>82.424336650082921</v>
      </c>
      <c r="E15" s="437">
        <v>105.14199834162521</v>
      </c>
      <c r="F15" s="437">
        <v>87.958126036484259</v>
      </c>
      <c r="G15" s="437">
        <v>110.96703980099505</v>
      </c>
      <c r="H15" s="437">
        <v>118.8308457711443</v>
      </c>
      <c r="I15" s="437">
        <v>130.18967661691545</v>
      </c>
      <c r="J15" s="437">
        <v>147.6648009950249</v>
      </c>
      <c r="K15" s="437">
        <v>110.09328358208955</v>
      </c>
      <c r="L15" s="437">
        <v>111.25829187396353</v>
      </c>
      <c r="M15" s="437">
        <v>118.24834162520732</v>
      </c>
      <c r="N15" s="404">
        <f t="shared" si="1"/>
        <v>1405.0000000000002</v>
      </c>
      <c r="O15" s="399"/>
      <c r="P15" s="405" t="s">
        <v>16</v>
      </c>
      <c r="Q15" s="406">
        <f t="shared" si="2"/>
        <v>145.91728855721394</v>
      </c>
      <c r="R15" s="406">
        <f t="shared" si="0"/>
        <v>282.22325870646773</v>
      </c>
      <c r="S15" s="406">
        <f t="shared" si="0"/>
        <v>364.64759535655065</v>
      </c>
      <c r="T15" s="406">
        <f t="shared" si="0"/>
        <v>469.78959369817585</v>
      </c>
      <c r="U15" s="406">
        <f t="shared" si="0"/>
        <v>557.74771973466011</v>
      </c>
      <c r="V15" s="406">
        <f t="shared" si="0"/>
        <v>668.71475953565516</v>
      </c>
      <c r="W15" s="406">
        <f t="shared" si="0"/>
        <v>787.54560530679942</v>
      </c>
      <c r="X15" s="406">
        <f t="shared" si="0"/>
        <v>917.73528192371487</v>
      </c>
      <c r="Y15" s="406">
        <f t="shared" si="0"/>
        <v>1065.4000829187398</v>
      </c>
      <c r="Z15" s="406">
        <f t="shared" si="0"/>
        <v>1175.4933665008293</v>
      </c>
      <c r="AA15" s="406">
        <f t="shared" si="0"/>
        <v>1286.7516583747929</v>
      </c>
      <c r="AB15" s="406">
        <f t="shared" si="0"/>
        <v>1405.0000000000002</v>
      </c>
      <c r="AC15" s="402"/>
    </row>
    <row r="16" spans="1:29">
      <c r="A16" s="403" t="s">
        <v>17</v>
      </c>
      <c r="B16" s="437">
        <v>14.850249584026621</v>
      </c>
      <c r="C16" s="437">
        <v>19.093178036605657</v>
      </c>
      <c r="D16" s="437">
        <v>16.123128119800331</v>
      </c>
      <c r="E16" s="437">
        <v>17.820299500831943</v>
      </c>
      <c r="F16" s="437">
        <v>20.79034941763727</v>
      </c>
      <c r="G16" s="437">
        <v>23.33610648918469</v>
      </c>
      <c r="H16" s="437">
        <v>20.366056572379367</v>
      </c>
      <c r="I16" s="437">
        <v>29.276206322795339</v>
      </c>
      <c r="J16" s="437">
        <v>28.003327787021629</v>
      </c>
      <c r="K16" s="437">
        <v>23.33610648918469</v>
      </c>
      <c r="L16" s="437">
        <v>17.820299500831943</v>
      </c>
      <c r="M16" s="437">
        <v>24.184692179700498</v>
      </c>
      <c r="N16" s="404">
        <f t="shared" si="1"/>
        <v>254.99999999999997</v>
      </c>
      <c r="O16" s="399"/>
      <c r="P16" s="405" t="s">
        <v>17</v>
      </c>
      <c r="Q16" s="406">
        <f t="shared" si="2"/>
        <v>14.850249584026621</v>
      </c>
      <c r="R16" s="406">
        <f t="shared" si="0"/>
        <v>33.943427620632278</v>
      </c>
      <c r="S16" s="406">
        <f t="shared" si="0"/>
        <v>50.066555740432605</v>
      </c>
      <c r="T16" s="406">
        <f t="shared" si="0"/>
        <v>67.886855241264556</v>
      </c>
      <c r="U16" s="406">
        <f t="shared" si="0"/>
        <v>88.677204658901829</v>
      </c>
      <c r="V16" s="406">
        <f t="shared" si="0"/>
        <v>112.01331114808652</v>
      </c>
      <c r="W16" s="406">
        <f t="shared" si="0"/>
        <v>132.37936772046589</v>
      </c>
      <c r="X16" s="406">
        <f t="shared" si="0"/>
        <v>161.65557404326123</v>
      </c>
      <c r="Y16" s="406">
        <f t="shared" si="0"/>
        <v>189.65890183028284</v>
      </c>
      <c r="Z16" s="406">
        <f t="shared" si="0"/>
        <v>212.99500831946753</v>
      </c>
      <c r="AA16" s="406">
        <f t="shared" si="0"/>
        <v>230.81530782029947</v>
      </c>
      <c r="AB16" s="406">
        <f t="shared" si="0"/>
        <v>254.99999999999997</v>
      </c>
      <c r="AC16" s="402"/>
    </row>
    <row r="17" spans="1:29">
      <c r="A17" s="403" t="s">
        <v>18</v>
      </c>
      <c r="B17" s="437">
        <v>30.048913043478258</v>
      </c>
      <c r="C17" s="437">
        <v>32.684782608695649</v>
      </c>
      <c r="D17" s="437">
        <v>29.521739130434785</v>
      </c>
      <c r="E17" s="437">
        <v>28.467391304347824</v>
      </c>
      <c r="F17" s="437">
        <v>30.048913043478258</v>
      </c>
      <c r="G17" s="437">
        <v>41.646739130434774</v>
      </c>
      <c r="H17" s="437">
        <v>54.826086956521735</v>
      </c>
      <c r="I17" s="437">
        <v>54.826086956521735</v>
      </c>
      <c r="J17" s="437">
        <v>44.809782608695649</v>
      </c>
      <c r="K17" s="437">
        <v>33.739130434782602</v>
      </c>
      <c r="L17" s="437">
        <v>47.445652173913039</v>
      </c>
      <c r="M17" s="437">
        <v>56.934782608695649</v>
      </c>
      <c r="N17" s="404">
        <f t="shared" si="1"/>
        <v>485</v>
      </c>
      <c r="O17" s="399"/>
      <c r="P17" s="405" t="s">
        <v>18</v>
      </c>
      <c r="Q17" s="406">
        <f t="shared" si="2"/>
        <v>30.048913043478258</v>
      </c>
      <c r="R17" s="406">
        <f t="shared" si="0"/>
        <v>62.733695652173907</v>
      </c>
      <c r="S17" s="406">
        <f t="shared" si="0"/>
        <v>92.255434782608688</v>
      </c>
      <c r="T17" s="406">
        <f t="shared" si="0"/>
        <v>120.72282608695652</v>
      </c>
      <c r="U17" s="406">
        <f t="shared" si="0"/>
        <v>150.77173913043478</v>
      </c>
      <c r="V17" s="406">
        <f t="shared" si="0"/>
        <v>192.41847826086956</v>
      </c>
      <c r="W17" s="406">
        <f t="shared" si="0"/>
        <v>247.24456521739131</v>
      </c>
      <c r="X17" s="406">
        <f t="shared" si="0"/>
        <v>302.07065217391306</v>
      </c>
      <c r="Y17" s="406">
        <f t="shared" si="0"/>
        <v>346.88043478260869</v>
      </c>
      <c r="Z17" s="406">
        <f t="shared" si="0"/>
        <v>380.61956521739131</v>
      </c>
      <c r="AA17" s="406">
        <f t="shared" si="0"/>
        <v>428.06521739130437</v>
      </c>
      <c r="AB17" s="406">
        <f t="shared" si="0"/>
        <v>485</v>
      </c>
      <c r="AC17" s="402"/>
    </row>
    <row r="18" spans="1:29">
      <c r="A18" s="403" t="s">
        <v>19</v>
      </c>
      <c r="B18" s="437">
        <v>25.614035087719294</v>
      </c>
      <c r="C18" s="437">
        <v>32.98245614035087</v>
      </c>
      <c r="D18" s="437">
        <v>23.157894736842103</v>
      </c>
      <c r="E18" s="437">
        <v>29.473684210526315</v>
      </c>
      <c r="F18" s="437">
        <v>28.421052631578945</v>
      </c>
      <c r="G18" s="437">
        <v>37.894736842105253</v>
      </c>
      <c r="H18" s="437">
        <v>36.84210526315789</v>
      </c>
      <c r="I18" s="437">
        <v>29.824561403508763</v>
      </c>
      <c r="J18" s="437">
        <v>68.070175438596493</v>
      </c>
      <c r="K18" s="437">
        <v>47.017543859649116</v>
      </c>
      <c r="L18" s="437">
        <v>30.175438596491226</v>
      </c>
      <c r="M18" s="437">
        <v>30.526315789473681</v>
      </c>
      <c r="N18" s="404">
        <f t="shared" si="1"/>
        <v>420</v>
      </c>
      <c r="O18" s="399"/>
      <c r="P18" s="405" t="s">
        <v>19</v>
      </c>
      <c r="Q18" s="406">
        <f t="shared" si="2"/>
        <v>25.614035087719294</v>
      </c>
      <c r="R18" s="406">
        <f t="shared" si="0"/>
        <v>58.596491228070164</v>
      </c>
      <c r="S18" s="406">
        <f t="shared" si="0"/>
        <v>81.754385964912274</v>
      </c>
      <c r="T18" s="406">
        <f t="shared" si="0"/>
        <v>111.22807017543859</v>
      </c>
      <c r="U18" s="406">
        <f t="shared" si="0"/>
        <v>139.64912280701753</v>
      </c>
      <c r="V18" s="406">
        <f t="shared" si="0"/>
        <v>177.54385964912279</v>
      </c>
      <c r="W18" s="406">
        <f t="shared" si="0"/>
        <v>214.38596491228068</v>
      </c>
      <c r="X18" s="406">
        <f t="shared" si="0"/>
        <v>244.21052631578945</v>
      </c>
      <c r="Y18" s="406">
        <f t="shared" si="0"/>
        <v>312.28070175438597</v>
      </c>
      <c r="Z18" s="406">
        <f t="shared" si="0"/>
        <v>359.29824561403507</v>
      </c>
      <c r="AA18" s="406">
        <f t="shared" si="0"/>
        <v>389.4736842105263</v>
      </c>
      <c r="AB18" s="406">
        <f t="shared" si="0"/>
        <v>420</v>
      </c>
      <c r="AC18" s="402"/>
    </row>
    <row r="19" spans="1:29">
      <c r="A19" s="403" t="s">
        <v>20</v>
      </c>
      <c r="B19" s="437">
        <v>9.2307692307692317</v>
      </c>
      <c r="C19" s="437">
        <v>12.307692307692308</v>
      </c>
      <c r="D19" s="437">
        <v>8.8461538461538485</v>
      </c>
      <c r="E19" s="437">
        <v>12.307692307692308</v>
      </c>
      <c r="F19" s="437">
        <v>14.615384615384619</v>
      </c>
      <c r="G19" s="437">
        <v>20</v>
      </c>
      <c r="H19" s="437">
        <v>12.307692307692308</v>
      </c>
      <c r="I19" s="437">
        <v>21.153846153846157</v>
      </c>
      <c r="J19" s="437">
        <v>14.615384615384619</v>
      </c>
      <c r="K19" s="437">
        <v>11.923076923076925</v>
      </c>
      <c r="L19" s="437">
        <v>9.6153846153846185</v>
      </c>
      <c r="M19" s="437">
        <v>8.0769230769230784</v>
      </c>
      <c r="N19" s="404">
        <f t="shared" si="1"/>
        <v>155</v>
      </c>
      <c r="O19" s="399"/>
      <c r="P19" s="405" t="s">
        <v>20</v>
      </c>
      <c r="Q19" s="406">
        <f t="shared" si="2"/>
        <v>9.2307692307692317</v>
      </c>
      <c r="R19" s="406">
        <f t="shared" si="0"/>
        <v>21.53846153846154</v>
      </c>
      <c r="S19" s="406">
        <f t="shared" si="0"/>
        <v>30.384615384615387</v>
      </c>
      <c r="T19" s="406">
        <f t="shared" si="0"/>
        <v>42.692307692307693</v>
      </c>
      <c r="U19" s="406">
        <f t="shared" si="0"/>
        <v>57.307692307692314</v>
      </c>
      <c r="V19" s="406">
        <f t="shared" si="0"/>
        <v>77.307692307692321</v>
      </c>
      <c r="W19" s="406">
        <f t="shared" si="0"/>
        <v>89.615384615384627</v>
      </c>
      <c r="X19" s="406">
        <f t="shared" si="0"/>
        <v>110.76923076923079</v>
      </c>
      <c r="Y19" s="406">
        <f t="shared" si="0"/>
        <v>125.3846153846154</v>
      </c>
      <c r="Z19" s="406">
        <f t="shared" si="0"/>
        <v>137.30769230769232</v>
      </c>
      <c r="AA19" s="406">
        <f t="shared" si="0"/>
        <v>146.92307692307693</v>
      </c>
      <c r="AB19" s="406">
        <f t="shared" si="0"/>
        <v>155</v>
      </c>
      <c r="AC19" s="402"/>
    </row>
    <row r="20" spans="1:29">
      <c r="A20" s="403" t="s">
        <v>21</v>
      </c>
      <c r="B20" s="437">
        <v>10.53072625698324</v>
      </c>
      <c r="C20" s="437">
        <v>9.078212290502794</v>
      </c>
      <c r="D20" s="437">
        <v>7.988826815642458</v>
      </c>
      <c r="E20" s="437">
        <v>6.5363128491620115</v>
      </c>
      <c r="F20" s="437">
        <v>12.70949720670391</v>
      </c>
      <c r="G20" s="437">
        <v>10.893854748603353</v>
      </c>
      <c r="H20" s="437">
        <v>28.324022346368718</v>
      </c>
      <c r="I20" s="437">
        <v>17.793296089385475</v>
      </c>
      <c r="J20" s="437">
        <v>9.8044692737430168</v>
      </c>
      <c r="K20" s="437">
        <v>6.8994413407821229</v>
      </c>
      <c r="L20" s="437">
        <v>4.3575418994413404</v>
      </c>
      <c r="M20" s="437">
        <v>5.083798882681565</v>
      </c>
      <c r="N20" s="404">
        <f t="shared" si="1"/>
        <v>130.00000000000003</v>
      </c>
      <c r="O20" s="399"/>
      <c r="P20" s="405" t="s">
        <v>21</v>
      </c>
      <c r="Q20" s="406">
        <f t="shared" si="2"/>
        <v>10.53072625698324</v>
      </c>
      <c r="R20" s="406">
        <f t="shared" si="0"/>
        <v>19.608938547486034</v>
      </c>
      <c r="S20" s="406">
        <f t="shared" si="0"/>
        <v>27.597765363128492</v>
      </c>
      <c r="T20" s="406">
        <f t="shared" si="0"/>
        <v>34.134078212290504</v>
      </c>
      <c r="U20" s="406">
        <f t="shared" si="0"/>
        <v>46.843575418994412</v>
      </c>
      <c r="V20" s="406">
        <f t="shared" si="0"/>
        <v>57.737430167597765</v>
      </c>
      <c r="W20" s="406">
        <f t="shared" si="0"/>
        <v>86.061452513966486</v>
      </c>
      <c r="X20" s="406">
        <f t="shared" si="0"/>
        <v>103.85474860335196</v>
      </c>
      <c r="Y20" s="406">
        <f t="shared" si="0"/>
        <v>113.65921787709499</v>
      </c>
      <c r="Z20" s="406">
        <f t="shared" si="0"/>
        <v>120.55865921787711</v>
      </c>
      <c r="AA20" s="406">
        <f t="shared" si="0"/>
        <v>124.91620111731845</v>
      </c>
      <c r="AB20" s="406">
        <f t="shared" si="0"/>
        <v>130.00000000000003</v>
      </c>
      <c r="AC20" s="402"/>
    </row>
    <row r="21" spans="1:29">
      <c r="A21" s="403" t="s">
        <v>22</v>
      </c>
      <c r="B21" s="437">
        <v>43.734096692111962</v>
      </c>
      <c r="C21" s="437">
        <v>45.324427480916029</v>
      </c>
      <c r="D21" s="437">
        <v>45.324427480916029</v>
      </c>
      <c r="E21" s="437">
        <v>50.493002544529261</v>
      </c>
      <c r="F21" s="437">
        <v>44.131679389312978</v>
      </c>
      <c r="G21" s="437">
        <v>56.456743002544528</v>
      </c>
      <c r="H21" s="437">
        <v>67.19147582697201</v>
      </c>
      <c r="I21" s="437">
        <v>74.34796437659034</v>
      </c>
      <c r="J21" s="437">
        <v>52.480916030534353</v>
      </c>
      <c r="K21" s="437">
        <v>60.830152671755719</v>
      </c>
      <c r="L21" s="437">
        <v>48.107506361323161</v>
      </c>
      <c r="M21" s="437">
        <v>36.577608142493638</v>
      </c>
      <c r="N21" s="404">
        <f t="shared" si="1"/>
        <v>625</v>
      </c>
      <c r="O21" s="399"/>
      <c r="P21" s="405" t="s">
        <v>22</v>
      </c>
      <c r="Q21" s="406">
        <f t="shared" si="2"/>
        <v>43.734096692111962</v>
      </c>
      <c r="R21" s="406">
        <f t="shared" ref="R21:AB31" si="3">+Q21+C21</f>
        <v>89.05852417302799</v>
      </c>
      <c r="S21" s="406">
        <f t="shared" si="3"/>
        <v>134.38295165394402</v>
      </c>
      <c r="T21" s="406">
        <f t="shared" si="3"/>
        <v>184.87595419847327</v>
      </c>
      <c r="U21" s="406">
        <f t="shared" si="3"/>
        <v>229.00763358778624</v>
      </c>
      <c r="V21" s="406">
        <f t="shared" si="3"/>
        <v>285.46437659033074</v>
      </c>
      <c r="W21" s="406">
        <f t="shared" si="3"/>
        <v>352.65585241730275</v>
      </c>
      <c r="X21" s="406">
        <f t="shared" si="3"/>
        <v>427.00381679389307</v>
      </c>
      <c r="Y21" s="406">
        <f t="shared" si="3"/>
        <v>479.4847328244274</v>
      </c>
      <c r="Z21" s="406">
        <f t="shared" si="3"/>
        <v>540.31488549618314</v>
      </c>
      <c r="AA21" s="406">
        <f t="shared" si="3"/>
        <v>588.42239185750634</v>
      </c>
      <c r="AB21" s="406">
        <f t="shared" si="3"/>
        <v>625</v>
      </c>
      <c r="AC21" s="402"/>
    </row>
    <row r="22" spans="1:29">
      <c r="A22" s="403" t="s">
        <v>23</v>
      </c>
      <c r="B22" s="437">
        <v>15.013927576601672</v>
      </c>
      <c r="C22" s="437">
        <v>14.331476323119778</v>
      </c>
      <c r="D22" s="437">
        <v>18.426183844011142</v>
      </c>
      <c r="E22" s="437">
        <v>21.497214484679667</v>
      </c>
      <c r="F22" s="437">
        <v>15.696378830083566</v>
      </c>
      <c r="G22" s="437">
        <v>18.084958217270199</v>
      </c>
      <c r="H22" s="437">
        <v>25.933147632311979</v>
      </c>
      <c r="I22" s="437">
        <v>25.591922005571032</v>
      </c>
      <c r="J22" s="437">
        <v>24.227019498607248</v>
      </c>
      <c r="K22" s="437">
        <v>24.568245125348191</v>
      </c>
      <c r="L22" s="437">
        <v>21.497214484679667</v>
      </c>
      <c r="M22" s="437">
        <v>20.132311977715879</v>
      </c>
      <c r="N22" s="404">
        <f t="shared" si="1"/>
        <v>245.00000000000003</v>
      </c>
      <c r="O22" s="399"/>
      <c r="P22" s="405" t="s">
        <v>23</v>
      </c>
      <c r="Q22" s="406">
        <f t="shared" si="2"/>
        <v>15.013927576601672</v>
      </c>
      <c r="R22" s="406">
        <f t="shared" si="3"/>
        <v>29.34540389972145</v>
      </c>
      <c r="S22" s="406">
        <f t="shared" si="3"/>
        <v>47.771587743732596</v>
      </c>
      <c r="T22" s="406">
        <f t="shared" si="3"/>
        <v>69.268802228412255</v>
      </c>
      <c r="U22" s="406">
        <f t="shared" si="3"/>
        <v>84.965181058495816</v>
      </c>
      <c r="V22" s="406">
        <f t="shared" si="3"/>
        <v>103.05013927576601</v>
      </c>
      <c r="W22" s="406">
        <f t="shared" si="3"/>
        <v>128.98328690807799</v>
      </c>
      <c r="X22" s="406">
        <f t="shared" si="3"/>
        <v>154.57520891364902</v>
      </c>
      <c r="Y22" s="406">
        <f t="shared" si="3"/>
        <v>178.80222841225628</v>
      </c>
      <c r="Z22" s="406">
        <f t="shared" si="3"/>
        <v>203.37047353760448</v>
      </c>
      <c r="AA22" s="406">
        <f t="shared" si="3"/>
        <v>224.86768802228414</v>
      </c>
      <c r="AB22" s="406">
        <f t="shared" si="3"/>
        <v>245.00000000000003</v>
      </c>
      <c r="AC22" s="402"/>
    </row>
    <row r="23" spans="1:29">
      <c r="A23" s="403" t="s">
        <v>24</v>
      </c>
      <c r="B23" s="437">
        <v>57.40752864157119</v>
      </c>
      <c r="C23" s="437">
        <v>87.201309328968904</v>
      </c>
      <c r="D23" s="437">
        <v>90.471358428805232</v>
      </c>
      <c r="E23" s="437">
        <v>124.62520458265138</v>
      </c>
      <c r="F23" s="437">
        <v>79.207855973813423</v>
      </c>
      <c r="G23" s="437">
        <v>111.90834697217676</v>
      </c>
      <c r="H23" s="437">
        <v>75.574468085106375</v>
      </c>
      <c r="I23" s="437">
        <v>92.288052373158749</v>
      </c>
      <c r="J23" s="437">
        <v>112.27168576104745</v>
      </c>
      <c r="K23" s="437">
        <v>93.378068739770868</v>
      </c>
      <c r="L23" s="437">
        <v>92.651391162029455</v>
      </c>
      <c r="M23" s="437">
        <v>93.014729950900161</v>
      </c>
      <c r="N23" s="404">
        <f t="shared" si="1"/>
        <v>1110</v>
      </c>
      <c r="O23" s="399"/>
      <c r="P23" s="405" t="s">
        <v>24</v>
      </c>
      <c r="Q23" s="406">
        <f t="shared" si="2"/>
        <v>57.40752864157119</v>
      </c>
      <c r="R23" s="406">
        <f t="shared" si="3"/>
        <v>144.60883797054009</v>
      </c>
      <c r="S23" s="406">
        <f t="shared" si="3"/>
        <v>235.08019639934531</v>
      </c>
      <c r="T23" s="406">
        <f t="shared" si="3"/>
        <v>359.70540098199672</v>
      </c>
      <c r="U23" s="406">
        <f t="shared" si="3"/>
        <v>438.91325695581014</v>
      </c>
      <c r="V23" s="406">
        <f t="shared" si="3"/>
        <v>550.82160392798687</v>
      </c>
      <c r="W23" s="406">
        <f t="shared" si="3"/>
        <v>626.3960720130932</v>
      </c>
      <c r="X23" s="406">
        <f t="shared" si="3"/>
        <v>718.68412438625194</v>
      </c>
      <c r="Y23" s="406">
        <f t="shared" si="3"/>
        <v>830.95581014729942</v>
      </c>
      <c r="Z23" s="406">
        <f t="shared" si="3"/>
        <v>924.33387888707034</v>
      </c>
      <c r="AA23" s="406">
        <f t="shared" si="3"/>
        <v>1016.9852700490998</v>
      </c>
      <c r="AB23" s="406">
        <f t="shared" si="3"/>
        <v>1110</v>
      </c>
      <c r="AC23" s="402"/>
    </row>
    <row r="24" spans="1:29">
      <c r="A24" s="403" t="s">
        <v>25</v>
      </c>
      <c r="B24" s="437">
        <v>21.260744985673355</v>
      </c>
      <c r="C24" s="437">
        <v>10.830945558739256</v>
      </c>
      <c r="D24" s="437">
        <v>31.289398280802292</v>
      </c>
      <c r="E24" s="437">
        <v>24.871060171919773</v>
      </c>
      <c r="F24" s="437">
        <v>16.848137535816619</v>
      </c>
      <c r="G24" s="437">
        <v>46.93409742120344</v>
      </c>
      <c r="H24" s="437">
        <v>38.108882521489974</v>
      </c>
      <c r="I24" s="437">
        <v>23.266475644699142</v>
      </c>
      <c r="J24" s="437">
        <v>24.871060171919773</v>
      </c>
      <c r="K24" s="437">
        <v>20.45845272206304</v>
      </c>
      <c r="L24" s="437">
        <v>10.830945558739256</v>
      </c>
      <c r="M24" s="437">
        <v>10.429799426934098</v>
      </c>
      <c r="N24" s="404">
        <f t="shared" si="1"/>
        <v>279.99999999999994</v>
      </c>
      <c r="O24" s="399"/>
      <c r="P24" s="405" t="s">
        <v>25</v>
      </c>
      <c r="Q24" s="406">
        <f t="shared" si="2"/>
        <v>21.260744985673355</v>
      </c>
      <c r="R24" s="406">
        <f t="shared" si="3"/>
        <v>32.091690544412614</v>
      </c>
      <c r="S24" s="406">
        <f t="shared" si="3"/>
        <v>63.381088825214903</v>
      </c>
      <c r="T24" s="406">
        <f t="shared" si="3"/>
        <v>88.252148997134668</v>
      </c>
      <c r="U24" s="406">
        <f t="shared" si="3"/>
        <v>105.10028653295129</v>
      </c>
      <c r="V24" s="406">
        <f t="shared" si="3"/>
        <v>152.03438395415472</v>
      </c>
      <c r="W24" s="406">
        <f t="shared" si="3"/>
        <v>190.14326647564468</v>
      </c>
      <c r="X24" s="406">
        <f t="shared" si="3"/>
        <v>213.40974212034382</v>
      </c>
      <c r="Y24" s="406">
        <f t="shared" si="3"/>
        <v>238.28080229226359</v>
      </c>
      <c r="Z24" s="406">
        <f t="shared" si="3"/>
        <v>258.7392550143266</v>
      </c>
      <c r="AA24" s="406">
        <f t="shared" si="3"/>
        <v>269.57020057306585</v>
      </c>
      <c r="AB24" s="406">
        <f t="shared" si="3"/>
        <v>279.99999999999994</v>
      </c>
      <c r="AC24" s="402"/>
    </row>
    <row r="25" spans="1:29">
      <c r="A25" s="403" t="s">
        <v>26</v>
      </c>
      <c r="B25" s="437">
        <v>122.45122151172326</v>
      </c>
      <c r="C25" s="437">
        <v>153.71536317429087</v>
      </c>
      <c r="D25" s="437">
        <v>188.32923430070505</v>
      </c>
      <c r="E25" s="437">
        <v>141.8052139695032</v>
      </c>
      <c r="F25" s="437">
        <v>154.83193966223971</v>
      </c>
      <c r="G25" s="437">
        <v>156.32070831283818</v>
      </c>
      <c r="H25" s="437">
        <v>256.81259222823417</v>
      </c>
      <c r="I25" s="437">
        <v>196.51746187899656</v>
      </c>
      <c r="J25" s="437">
        <v>237.45859977045419</v>
      </c>
      <c r="K25" s="437">
        <v>242.6692900475488</v>
      </c>
      <c r="L25" s="437">
        <v>177.53566158386622</v>
      </c>
      <c r="M25" s="437">
        <v>241.55271355959997</v>
      </c>
      <c r="N25" s="404">
        <f t="shared" si="1"/>
        <v>2270</v>
      </c>
      <c r="O25" s="399"/>
      <c r="P25" s="405" t="s">
        <v>26</v>
      </c>
      <c r="Q25" s="406">
        <f t="shared" si="2"/>
        <v>122.45122151172326</v>
      </c>
      <c r="R25" s="406">
        <f t="shared" si="3"/>
        <v>276.16658468601412</v>
      </c>
      <c r="S25" s="406">
        <f t="shared" si="3"/>
        <v>464.4958189867192</v>
      </c>
      <c r="T25" s="406">
        <f t="shared" si="3"/>
        <v>606.30103295622234</v>
      </c>
      <c r="U25" s="406">
        <f t="shared" si="3"/>
        <v>761.13297261846208</v>
      </c>
      <c r="V25" s="406">
        <f t="shared" si="3"/>
        <v>917.45368093130025</v>
      </c>
      <c r="W25" s="406">
        <f t="shared" si="3"/>
        <v>1174.2662731595344</v>
      </c>
      <c r="X25" s="406">
        <f t="shared" si="3"/>
        <v>1370.7837350385309</v>
      </c>
      <c r="Y25" s="406">
        <f t="shared" si="3"/>
        <v>1608.2423348089851</v>
      </c>
      <c r="Z25" s="406">
        <f t="shared" si="3"/>
        <v>1850.911624856534</v>
      </c>
      <c r="AA25" s="406">
        <f t="shared" si="3"/>
        <v>2028.4472864404001</v>
      </c>
      <c r="AB25" s="406">
        <f t="shared" si="3"/>
        <v>2270</v>
      </c>
      <c r="AC25" s="402"/>
    </row>
    <row r="26" spans="1:29">
      <c r="A26" s="403" t="s">
        <v>27</v>
      </c>
      <c r="B26" s="437">
        <v>39.09559698532329</v>
      </c>
      <c r="C26" s="437">
        <v>58.294327647758827</v>
      </c>
      <c r="D26" s="437">
        <v>46.775089250297505</v>
      </c>
      <c r="E26" s="437">
        <v>71.558905196350651</v>
      </c>
      <c r="F26" s="437">
        <v>38.397461324871088</v>
      </c>
      <c r="G26" s="437">
        <v>81.681872272907583</v>
      </c>
      <c r="H26" s="437">
        <v>62.483141610472032</v>
      </c>
      <c r="I26" s="437">
        <v>94.248314161047219</v>
      </c>
      <c r="J26" s="437">
        <v>160.92026973423245</v>
      </c>
      <c r="K26" s="437">
        <v>100.18246727489093</v>
      </c>
      <c r="L26" s="437">
        <v>83.776279254264182</v>
      </c>
      <c r="M26" s="437">
        <v>42.586275287584293</v>
      </c>
      <c r="N26" s="404">
        <f t="shared" si="1"/>
        <v>880</v>
      </c>
      <c r="O26" s="399"/>
      <c r="P26" s="405" t="s">
        <v>27</v>
      </c>
      <c r="Q26" s="406">
        <f t="shared" si="2"/>
        <v>39.09559698532329</v>
      </c>
      <c r="R26" s="406">
        <f t="shared" si="3"/>
        <v>97.389924633082117</v>
      </c>
      <c r="S26" s="406">
        <f t="shared" si="3"/>
        <v>144.16501388337963</v>
      </c>
      <c r="T26" s="406">
        <f t="shared" si="3"/>
        <v>215.72391907973028</v>
      </c>
      <c r="U26" s="406">
        <f t="shared" si="3"/>
        <v>254.12138040460138</v>
      </c>
      <c r="V26" s="406">
        <f t="shared" si="3"/>
        <v>335.80325267750897</v>
      </c>
      <c r="W26" s="406">
        <f t="shared" si="3"/>
        <v>398.28639428798101</v>
      </c>
      <c r="X26" s="406">
        <f t="shared" si="3"/>
        <v>492.53470844902824</v>
      </c>
      <c r="Y26" s="406">
        <f t="shared" si="3"/>
        <v>653.45497818326066</v>
      </c>
      <c r="Z26" s="406">
        <f t="shared" si="3"/>
        <v>753.63744545815155</v>
      </c>
      <c r="AA26" s="406">
        <f t="shared" si="3"/>
        <v>837.41372471241573</v>
      </c>
      <c r="AB26" s="406">
        <f t="shared" si="3"/>
        <v>880</v>
      </c>
      <c r="AC26" s="402"/>
    </row>
    <row r="27" spans="1:29">
      <c r="A27" s="403" t="s">
        <v>28</v>
      </c>
      <c r="B27" s="437">
        <v>12.629716981132077</v>
      </c>
      <c r="C27" s="437">
        <v>7.676886792452831</v>
      </c>
      <c r="D27" s="437">
        <v>10.153301886792454</v>
      </c>
      <c r="E27" s="437">
        <v>5.2004716981132084</v>
      </c>
      <c r="F27" s="437">
        <v>5.6957547169811331</v>
      </c>
      <c r="G27" s="437">
        <v>13.125000000000004</v>
      </c>
      <c r="H27" s="437">
        <v>8.9150943396226427</v>
      </c>
      <c r="I27" s="437">
        <v>15.849056603773587</v>
      </c>
      <c r="J27" s="437">
        <v>7.1816037735849054</v>
      </c>
      <c r="K27" s="437">
        <v>9.4103773584905674</v>
      </c>
      <c r="L27" s="437">
        <v>4.209905660377359</v>
      </c>
      <c r="M27" s="437">
        <v>4.9528301886792461</v>
      </c>
      <c r="N27" s="404">
        <f t="shared" si="1"/>
        <v>105.00000000000001</v>
      </c>
      <c r="O27" s="399"/>
      <c r="P27" s="405" t="s">
        <v>28</v>
      </c>
      <c r="Q27" s="406">
        <f t="shared" si="2"/>
        <v>12.629716981132077</v>
      </c>
      <c r="R27" s="406">
        <f t="shared" si="3"/>
        <v>20.306603773584907</v>
      </c>
      <c r="S27" s="406">
        <f t="shared" si="3"/>
        <v>30.459905660377359</v>
      </c>
      <c r="T27" s="406">
        <f t="shared" si="3"/>
        <v>35.660377358490564</v>
      </c>
      <c r="U27" s="406">
        <f t="shared" si="3"/>
        <v>41.356132075471699</v>
      </c>
      <c r="V27" s="406">
        <f t="shared" si="3"/>
        <v>54.481132075471706</v>
      </c>
      <c r="W27" s="406">
        <f t="shared" si="3"/>
        <v>63.396226415094347</v>
      </c>
      <c r="X27" s="406">
        <f t="shared" si="3"/>
        <v>79.245283018867937</v>
      </c>
      <c r="Y27" s="406">
        <f t="shared" si="3"/>
        <v>86.426886792452848</v>
      </c>
      <c r="Z27" s="406">
        <f t="shared" si="3"/>
        <v>95.837264150943412</v>
      </c>
      <c r="AA27" s="406">
        <f t="shared" si="3"/>
        <v>100.04716981132077</v>
      </c>
      <c r="AB27" s="406">
        <f t="shared" si="3"/>
        <v>105.00000000000001</v>
      </c>
      <c r="AC27" s="402"/>
    </row>
    <row r="28" spans="1:29">
      <c r="A28" s="403" t="s">
        <v>29</v>
      </c>
      <c r="B28" s="437">
        <v>11.386806596701652</v>
      </c>
      <c r="C28" s="437">
        <v>16.161919040479763</v>
      </c>
      <c r="D28" s="437">
        <v>18.365817091454279</v>
      </c>
      <c r="E28" s="437">
        <v>16.896551724137936</v>
      </c>
      <c r="F28" s="437">
        <v>25.712143928035985</v>
      </c>
      <c r="G28" s="437">
        <v>27.548725637181413</v>
      </c>
      <c r="H28" s="437">
        <v>33.793103448275872</v>
      </c>
      <c r="I28" s="437">
        <v>20.937031484257876</v>
      </c>
      <c r="J28" s="437">
        <v>19.467766116941533</v>
      </c>
      <c r="K28" s="437">
        <v>24.242878560719642</v>
      </c>
      <c r="L28" s="437">
        <v>17.631184407796106</v>
      </c>
      <c r="M28" s="437">
        <v>12.856071964017993</v>
      </c>
      <c r="N28" s="404">
        <f t="shared" si="1"/>
        <v>245.00000000000006</v>
      </c>
      <c r="O28" s="399"/>
      <c r="P28" s="405" t="s">
        <v>29</v>
      </c>
      <c r="Q28" s="406">
        <f t="shared" si="2"/>
        <v>11.386806596701652</v>
      </c>
      <c r="R28" s="406">
        <f t="shared" si="3"/>
        <v>27.548725637181413</v>
      </c>
      <c r="S28" s="406">
        <f t="shared" si="3"/>
        <v>45.914542728635695</v>
      </c>
      <c r="T28" s="406">
        <f t="shared" si="3"/>
        <v>62.811094452773631</v>
      </c>
      <c r="U28" s="406">
        <f t="shared" si="3"/>
        <v>88.523238380809616</v>
      </c>
      <c r="V28" s="406">
        <f t="shared" si="3"/>
        <v>116.07196401799104</v>
      </c>
      <c r="W28" s="406">
        <f t="shared" si="3"/>
        <v>149.86506746626691</v>
      </c>
      <c r="X28" s="406">
        <f t="shared" si="3"/>
        <v>170.80209895052479</v>
      </c>
      <c r="Y28" s="406">
        <f t="shared" si="3"/>
        <v>190.26986506746633</v>
      </c>
      <c r="Z28" s="406">
        <f t="shared" si="3"/>
        <v>214.51274362818597</v>
      </c>
      <c r="AA28" s="406">
        <f t="shared" si="3"/>
        <v>232.14392803598207</v>
      </c>
      <c r="AB28" s="406">
        <f t="shared" si="3"/>
        <v>245.00000000000006</v>
      </c>
      <c r="AC28" s="402"/>
    </row>
    <row r="29" spans="1:29">
      <c r="A29" s="403" t="s">
        <v>30</v>
      </c>
      <c r="B29" s="437">
        <v>35.654496883348173</v>
      </c>
      <c r="C29" s="437">
        <v>52.453250222617996</v>
      </c>
      <c r="D29" s="437">
        <v>63.423864648263582</v>
      </c>
      <c r="E29" s="437">
        <v>58.281389136242211</v>
      </c>
      <c r="F29" s="437">
        <v>55.538735529830809</v>
      </c>
      <c r="G29" s="437">
        <v>94.621549421193237</v>
      </c>
      <c r="H29" s="437">
        <v>59.652715939447909</v>
      </c>
      <c r="I29" s="437">
        <v>83.308103294746218</v>
      </c>
      <c r="J29" s="437">
        <v>78.165627782724854</v>
      </c>
      <c r="K29" s="437">
        <v>76.108637577916298</v>
      </c>
      <c r="L29" s="437">
        <v>66.509349955476409</v>
      </c>
      <c r="M29" s="437">
        <v>46.282279608192347</v>
      </c>
      <c r="N29" s="404">
        <f t="shared" si="1"/>
        <v>770</v>
      </c>
      <c r="O29" s="399"/>
      <c r="P29" s="405" t="s">
        <v>30</v>
      </c>
      <c r="Q29" s="406">
        <f t="shared" si="2"/>
        <v>35.654496883348173</v>
      </c>
      <c r="R29" s="406">
        <f t="shared" si="3"/>
        <v>88.107747105966169</v>
      </c>
      <c r="S29" s="406">
        <f t="shared" si="3"/>
        <v>151.53161175422974</v>
      </c>
      <c r="T29" s="406">
        <f t="shared" si="3"/>
        <v>209.81300089047195</v>
      </c>
      <c r="U29" s="406">
        <f t="shared" si="3"/>
        <v>265.35173642030276</v>
      </c>
      <c r="V29" s="406">
        <f t="shared" si="3"/>
        <v>359.97328584149602</v>
      </c>
      <c r="W29" s="406">
        <f t="shared" si="3"/>
        <v>419.62600178094391</v>
      </c>
      <c r="X29" s="406">
        <f t="shared" si="3"/>
        <v>502.93410507569013</v>
      </c>
      <c r="Y29" s="406">
        <f t="shared" si="3"/>
        <v>581.099732858415</v>
      </c>
      <c r="Z29" s="406">
        <f t="shared" si="3"/>
        <v>657.20837043633128</v>
      </c>
      <c r="AA29" s="406">
        <f t="shared" si="3"/>
        <v>723.71772039180769</v>
      </c>
      <c r="AB29" s="406">
        <f t="shared" si="3"/>
        <v>770</v>
      </c>
      <c r="AC29" s="402"/>
    </row>
    <row r="30" spans="1:29">
      <c r="A30" s="403" t="s">
        <v>31</v>
      </c>
      <c r="B30" s="437">
        <v>17.88224956063269</v>
      </c>
      <c r="C30" s="437">
        <v>39.015817223198603</v>
      </c>
      <c r="D30" s="437">
        <v>19.833040421792621</v>
      </c>
      <c r="E30" s="437">
        <v>8.4534270650263625</v>
      </c>
      <c r="F30" s="437">
        <v>15.931458699472762</v>
      </c>
      <c r="G30" s="437">
        <v>16.256590509666083</v>
      </c>
      <c r="H30" s="437">
        <v>16.906854130052725</v>
      </c>
      <c r="I30" s="437">
        <v>16.256590509666083</v>
      </c>
      <c r="J30" s="437">
        <v>10.404217926186293</v>
      </c>
      <c r="K30" s="437">
        <v>7.8031634446397202</v>
      </c>
      <c r="L30" s="437">
        <v>11.379613356766258</v>
      </c>
      <c r="M30" s="437">
        <v>4.8769771528998254</v>
      </c>
      <c r="N30" s="404">
        <f t="shared" si="1"/>
        <v>185.00000000000006</v>
      </c>
      <c r="O30" s="399"/>
      <c r="P30" s="405" t="s">
        <v>31</v>
      </c>
      <c r="Q30" s="406">
        <f t="shared" si="2"/>
        <v>17.88224956063269</v>
      </c>
      <c r="R30" s="406">
        <f t="shared" si="3"/>
        <v>56.898066783831297</v>
      </c>
      <c r="S30" s="406">
        <f t="shared" si="3"/>
        <v>76.731107205623914</v>
      </c>
      <c r="T30" s="406">
        <f t="shared" si="3"/>
        <v>85.184534270650275</v>
      </c>
      <c r="U30" s="406">
        <f t="shared" si="3"/>
        <v>101.11599297012303</v>
      </c>
      <c r="V30" s="406">
        <f t="shared" si="3"/>
        <v>117.37258347978911</v>
      </c>
      <c r="W30" s="406">
        <f t="shared" si="3"/>
        <v>134.27943760984184</v>
      </c>
      <c r="X30" s="406">
        <f t="shared" si="3"/>
        <v>150.53602811950793</v>
      </c>
      <c r="Y30" s="406">
        <f t="shared" si="3"/>
        <v>160.94024604569424</v>
      </c>
      <c r="Z30" s="406">
        <f t="shared" si="3"/>
        <v>168.74340949033396</v>
      </c>
      <c r="AA30" s="406">
        <f t="shared" si="3"/>
        <v>180.12302284710023</v>
      </c>
      <c r="AB30" s="406">
        <f t="shared" si="3"/>
        <v>185.00000000000006</v>
      </c>
      <c r="AC30" s="402"/>
    </row>
    <row r="31" spans="1:29">
      <c r="A31" s="407" t="s">
        <v>32</v>
      </c>
      <c r="B31" s="438">
        <v>14.174950298210735</v>
      </c>
      <c r="C31" s="438">
        <v>21.033797216699799</v>
      </c>
      <c r="D31" s="438">
        <v>16.003976143141148</v>
      </c>
      <c r="E31" s="438">
        <v>22.405566600397609</v>
      </c>
      <c r="F31" s="438">
        <v>28.807157057654074</v>
      </c>
      <c r="G31" s="438">
        <v>26.520874751491046</v>
      </c>
      <c r="H31" s="438">
        <v>26.978131212723657</v>
      </c>
      <c r="I31" s="438">
        <v>14.632206759443338</v>
      </c>
      <c r="J31" s="438">
        <v>18.290258449304172</v>
      </c>
      <c r="K31" s="438">
        <v>16.918489065606362</v>
      </c>
      <c r="L31" s="438">
        <v>16.461232604373755</v>
      </c>
      <c r="M31" s="438">
        <v>7.7733598409542743</v>
      </c>
      <c r="N31" s="408">
        <f t="shared" si="1"/>
        <v>229.99999999999997</v>
      </c>
      <c r="O31" s="399"/>
      <c r="P31" s="409" t="s">
        <v>32</v>
      </c>
      <c r="Q31" s="410">
        <f t="shared" si="2"/>
        <v>14.174950298210735</v>
      </c>
      <c r="R31" s="410">
        <f t="shared" si="3"/>
        <v>35.208747514910534</v>
      </c>
      <c r="S31" s="410">
        <f t="shared" si="3"/>
        <v>51.212723658051686</v>
      </c>
      <c r="T31" s="410">
        <f t="shared" si="3"/>
        <v>73.618290258449292</v>
      </c>
      <c r="U31" s="410">
        <f t="shared" si="3"/>
        <v>102.42544731610337</v>
      </c>
      <c r="V31" s="410">
        <f t="shared" si="3"/>
        <v>128.94632206759442</v>
      </c>
      <c r="W31" s="410">
        <f t="shared" si="3"/>
        <v>155.92445328031809</v>
      </c>
      <c r="X31" s="410">
        <f t="shared" si="3"/>
        <v>170.55666003976143</v>
      </c>
      <c r="Y31" s="410">
        <f t="shared" si="3"/>
        <v>188.84691848906559</v>
      </c>
      <c r="Z31" s="410">
        <f t="shared" si="3"/>
        <v>205.76540755467195</v>
      </c>
      <c r="AA31" s="410">
        <f t="shared" si="3"/>
        <v>222.2266401590457</v>
      </c>
      <c r="AB31" s="410">
        <f t="shared" si="3"/>
        <v>229.99999999999997</v>
      </c>
      <c r="AC31" s="402"/>
    </row>
    <row r="32" spans="1:29" ht="21.75" thickBot="1">
      <c r="A32" s="411" t="s">
        <v>571</v>
      </c>
      <c r="B32" s="412">
        <f>SUM(B5:B31)</f>
        <v>1527.0794367050739</v>
      </c>
      <c r="C32" s="412">
        <f t="shared" ref="C32:N32" si="4">SUM(C5:C31)</f>
        <v>1672.4312016578131</v>
      </c>
      <c r="D32" s="412">
        <f t="shared" si="4"/>
        <v>1576.8459449393199</v>
      </c>
      <c r="E32" s="412">
        <f t="shared" si="4"/>
        <v>1623.0410099737171</v>
      </c>
      <c r="F32" s="412">
        <f t="shared" si="4"/>
        <v>1678.9171597545921</v>
      </c>
      <c r="G32" s="412">
        <f t="shared" si="4"/>
        <v>1916.1861711494898</v>
      </c>
      <c r="H32" s="412">
        <f t="shared" si="4"/>
        <v>1787.9611808445231</v>
      </c>
      <c r="I32" s="412">
        <f t="shared" si="4"/>
        <v>2035.4163080779106</v>
      </c>
      <c r="J32" s="412">
        <f t="shared" si="4"/>
        <v>2100.3269210213098</v>
      </c>
      <c r="K32" s="412">
        <f t="shared" si="4"/>
        <v>1844.2311621946003</v>
      </c>
      <c r="L32" s="412">
        <f t="shared" si="4"/>
        <v>1625.6222356963351</v>
      </c>
      <c r="M32" s="412">
        <f t="shared" si="4"/>
        <v>1601.9412679853165</v>
      </c>
      <c r="N32" s="413">
        <f t="shared" si="4"/>
        <v>20990</v>
      </c>
      <c r="O32" s="399"/>
      <c r="P32" s="414" t="s">
        <v>571</v>
      </c>
      <c r="Q32" s="415">
        <f>SUM(Q5:Q31)</f>
        <v>1527.0794367050739</v>
      </c>
      <c r="R32" s="415">
        <f t="shared" ref="R32:AB32" si="5">SUM(R5:R31)</f>
        <v>3199.5106383628868</v>
      </c>
      <c r="S32" s="415">
        <f t="shared" si="5"/>
        <v>4776.3565833022067</v>
      </c>
      <c r="T32" s="415">
        <f t="shared" si="5"/>
        <v>6399.3975932759231</v>
      </c>
      <c r="U32" s="415">
        <f t="shared" si="5"/>
        <v>8078.314753030515</v>
      </c>
      <c r="V32" s="415">
        <f t="shared" si="5"/>
        <v>9994.500924180009</v>
      </c>
      <c r="W32" s="415">
        <f t="shared" si="5"/>
        <v>11782.46210502453</v>
      </c>
      <c r="X32" s="415">
        <f t="shared" si="5"/>
        <v>13817.878413102439</v>
      </c>
      <c r="Y32" s="415">
        <f t="shared" si="5"/>
        <v>15918.205334123748</v>
      </c>
      <c r="Z32" s="415">
        <f t="shared" si="5"/>
        <v>17762.436496318347</v>
      </c>
      <c r="AA32" s="415">
        <f t="shared" si="5"/>
        <v>19388.058732014684</v>
      </c>
      <c r="AB32" s="415">
        <f t="shared" si="5"/>
        <v>20990</v>
      </c>
      <c r="AC32" s="402"/>
    </row>
    <row r="33" ht="9.75" customHeight="1"/>
  </sheetData>
  <mergeCells count="27">
    <mergeCell ref="Z3:Z4"/>
    <mergeCell ref="AA3:AA4"/>
    <mergeCell ref="AB3:AB4"/>
    <mergeCell ref="T3:T4"/>
    <mergeCell ref="U3:U4"/>
    <mergeCell ref="V3:V4"/>
    <mergeCell ref="W3:W4"/>
    <mergeCell ref="X3:X4"/>
    <mergeCell ref="Y3:Y4"/>
    <mergeCell ref="S3:S4"/>
    <mergeCell ref="G3:G4"/>
    <mergeCell ref="H3:H4"/>
    <mergeCell ref="I3:I4"/>
    <mergeCell ref="J3:J4"/>
    <mergeCell ref="K3:K4"/>
    <mergeCell ref="L3:L4"/>
    <mergeCell ref="M3:M4"/>
    <mergeCell ref="N3:N4"/>
    <mergeCell ref="P3:P4"/>
    <mergeCell ref="Q3:Q4"/>
    <mergeCell ref="R3:R4"/>
    <mergeCell ref="F3:F4"/>
    <mergeCell ref="A3:A4"/>
    <mergeCell ref="B3:B4"/>
    <mergeCell ref="C3:C4"/>
    <mergeCell ref="D3:D4"/>
    <mergeCell ref="E3:E4"/>
  </mergeCells>
  <pageMargins left="0.51" right="0.36" top="0.43" bottom="0.16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zoomScale="60" zoomScaleNormal="60" workbookViewId="0">
      <selection activeCell="M39" sqref="M39"/>
    </sheetView>
  </sheetViews>
  <sheetFormatPr defaultColWidth="9.140625" defaultRowHeight="21"/>
  <cols>
    <col min="1" max="1" width="22.5703125" style="362" bestFit="1" customWidth="1"/>
    <col min="2" max="2" width="12.7109375" style="362" bestFit="1" customWidth="1"/>
    <col min="3" max="3" width="14.140625" style="362" customWidth="1"/>
    <col min="4" max="4" width="12.5703125" style="362" bestFit="1" customWidth="1"/>
    <col min="5" max="7" width="12.7109375" style="362" bestFit="1" customWidth="1"/>
    <col min="8" max="10" width="12.28515625" style="362" bestFit="1" customWidth="1"/>
    <col min="11" max="12" width="12.7109375" style="362" bestFit="1" customWidth="1"/>
    <col min="13" max="13" width="12.5703125" style="362" bestFit="1" customWidth="1"/>
    <col min="14" max="14" width="14.85546875" style="362" bestFit="1" customWidth="1"/>
    <col min="15" max="15" width="22.5703125" style="362" bestFit="1" customWidth="1"/>
    <col min="16" max="16" width="14.7109375" style="362" bestFit="1" customWidth="1"/>
    <col min="17" max="27" width="16.140625" style="362" bestFit="1" customWidth="1"/>
    <col min="28" max="16384" width="9.140625" style="362"/>
  </cols>
  <sheetData>
    <row r="1" spans="1:28" s="416" customFormat="1" ht="24" thickBot="1">
      <c r="A1" s="393" t="s">
        <v>584</v>
      </c>
      <c r="B1" s="417"/>
      <c r="C1" s="417" t="s">
        <v>748</v>
      </c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395" t="s">
        <v>585</v>
      </c>
      <c r="P1" s="417"/>
      <c r="Q1" s="417" t="str">
        <f>+C1</f>
        <v>เป้าหมายน้ำจำหน่าย - ข้อตกลง ปีงบประมาณ 2564</v>
      </c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</row>
    <row r="2" spans="1:28">
      <c r="A2" s="418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9"/>
    </row>
    <row r="3" spans="1:28" s="425" customFormat="1" ht="26.25" customHeight="1">
      <c r="A3" s="420" t="s">
        <v>574</v>
      </c>
      <c r="B3" s="421" t="s">
        <v>586</v>
      </c>
      <c r="C3" s="421" t="s">
        <v>587</v>
      </c>
      <c r="D3" s="421" t="s">
        <v>588</v>
      </c>
      <c r="E3" s="421" t="s">
        <v>589</v>
      </c>
      <c r="F3" s="421" t="s">
        <v>590</v>
      </c>
      <c r="G3" s="421" t="s">
        <v>591</v>
      </c>
      <c r="H3" s="421" t="s">
        <v>592</v>
      </c>
      <c r="I3" s="421" t="s">
        <v>593</v>
      </c>
      <c r="J3" s="421" t="s">
        <v>594</v>
      </c>
      <c r="K3" s="421" t="s">
        <v>595</v>
      </c>
      <c r="L3" s="421" t="s">
        <v>596</v>
      </c>
      <c r="M3" s="422" t="s">
        <v>597</v>
      </c>
      <c r="N3" s="421" t="s">
        <v>571</v>
      </c>
      <c r="O3" s="423" t="s">
        <v>574</v>
      </c>
      <c r="P3" s="424" t="s">
        <v>598</v>
      </c>
      <c r="Q3" s="424" t="s">
        <v>599</v>
      </c>
      <c r="R3" s="424" t="s">
        <v>600</v>
      </c>
      <c r="S3" s="424" t="s">
        <v>601</v>
      </c>
      <c r="T3" s="424" t="s">
        <v>602</v>
      </c>
      <c r="U3" s="424" t="s">
        <v>603</v>
      </c>
      <c r="V3" s="424" t="s">
        <v>604</v>
      </c>
      <c r="W3" s="424" t="s">
        <v>605</v>
      </c>
      <c r="X3" s="424" t="s">
        <v>606</v>
      </c>
      <c r="Y3" s="424" t="s">
        <v>607</v>
      </c>
      <c r="Z3" s="424" t="s">
        <v>608</v>
      </c>
      <c r="AA3" s="424" t="s">
        <v>609</v>
      </c>
    </row>
    <row r="4" spans="1:28">
      <c r="A4" s="426" t="s">
        <v>638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8">
        <f>SUM(B4:M4)</f>
        <v>0</v>
      </c>
      <c r="O4" s="429" t="s">
        <v>638</v>
      </c>
      <c r="P4" s="430">
        <f>+B4</f>
        <v>0</v>
      </c>
      <c r="Q4" s="430">
        <f>+P4+C4</f>
        <v>0</v>
      </c>
      <c r="R4" s="430">
        <f t="shared" ref="R4:AA19" si="0">+Q4+D4</f>
        <v>0</v>
      </c>
      <c r="S4" s="430">
        <f t="shared" si="0"/>
        <v>0</v>
      </c>
      <c r="T4" s="430">
        <f t="shared" si="0"/>
        <v>0</v>
      </c>
      <c r="U4" s="430">
        <f t="shared" si="0"/>
        <v>0</v>
      </c>
      <c r="V4" s="430">
        <f t="shared" si="0"/>
        <v>0</v>
      </c>
      <c r="W4" s="430">
        <f t="shared" si="0"/>
        <v>0</v>
      </c>
      <c r="X4" s="430">
        <f t="shared" si="0"/>
        <v>0</v>
      </c>
      <c r="Y4" s="430">
        <f t="shared" si="0"/>
        <v>0</v>
      </c>
      <c r="Z4" s="430">
        <f t="shared" si="0"/>
        <v>0</v>
      </c>
      <c r="AA4" s="430">
        <f t="shared" si="0"/>
        <v>0</v>
      </c>
    </row>
    <row r="5" spans="1:28">
      <c r="A5" s="431" t="s">
        <v>610</v>
      </c>
      <c r="B5" s="427">
        <v>2859790.1851660777</v>
      </c>
      <c r="C5" s="427">
        <v>3045347.4559137607</v>
      </c>
      <c r="D5" s="427">
        <v>2967056.9376152232</v>
      </c>
      <c r="E5" s="427">
        <v>3071963.8188215583</v>
      </c>
      <c r="F5" s="427">
        <v>3072037.0921346094</v>
      </c>
      <c r="G5" s="427">
        <v>2986655.5321597341</v>
      </c>
      <c r="H5" s="427">
        <v>3273247.9625860602</v>
      </c>
      <c r="I5" s="427">
        <v>3127076.105951752</v>
      </c>
      <c r="J5" s="427">
        <v>3039185.1030629296</v>
      </c>
      <c r="K5" s="427">
        <v>2879233.8301816136</v>
      </c>
      <c r="L5" s="427">
        <v>3019648.6899996777</v>
      </c>
      <c r="M5" s="427">
        <v>2899057.2864070027</v>
      </c>
      <c r="N5" s="428">
        <f>SUM(B5:M5)</f>
        <v>36240300</v>
      </c>
      <c r="O5" s="432" t="s">
        <v>610</v>
      </c>
      <c r="P5" s="430">
        <f t="shared" ref="P5:P31" si="1">+B5</f>
        <v>2859790.1851660777</v>
      </c>
      <c r="Q5" s="430">
        <f t="shared" ref="Q5:AA31" si="2">+P5+C5</f>
        <v>5905137.6410798384</v>
      </c>
      <c r="R5" s="430">
        <f t="shared" si="0"/>
        <v>8872194.5786950625</v>
      </c>
      <c r="S5" s="430">
        <f t="shared" si="0"/>
        <v>11944158.397516621</v>
      </c>
      <c r="T5" s="430">
        <f t="shared" si="0"/>
        <v>15016195.489651231</v>
      </c>
      <c r="U5" s="430">
        <f t="shared" si="0"/>
        <v>18002851.021810964</v>
      </c>
      <c r="V5" s="430">
        <f t="shared" si="0"/>
        <v>21276098.984397024</v>
      </c>
      <c r="W5" s="430">
        <f t="shared" si="0"/>
        <v>24403175.090348776</v>
      </c>
      <c r="X5" s="430">
        <f t="shared" si="0"/>
        <v>27442360.193411708</v>
      </c>
      <c r="Y5" s="430">
        <f t="shared" si="0"/>
        <v>30321594.023593321</v>
      </c>
      <c r="Z5" s="430">
        <f t="shared" si="0"/>
        <v>33341242.713592999</v>
      </c>
      <c r="AA5" s="430">
        <f t="shared" si="0"/>
        <v>36240300</v>
      </c>
      <c r="AB5" s="402"/>
    </row>
    <row r="6" spans="1:28">
      <c r="A6" s="431" t="s">
        <v>611</v>
      </c>
      <c r="B6" s="427">
        <v>54784.44574419847</v>
      </c>
      <c r="C6" s="427">
        <v>54497.478731647752</v>
      </c>
      <c r="D6" s="427">
        <v>53481.608214536776</v>
      </c>
      <c r="E6" s="427">
        <v>58854.126591820685</v>
      </c>
      <c r="F6" s="427">
        <v>54980.618873489824</v>
      </c>
      <c r="G6" s="427">
        <v>57565.145156792947</v>
      </c>
      <c r="H6" s="427">
        <v>69004.809813405416</v>
      </c>
      <c r="I6" s="427">
        <v>69432.890210780955</v>
      </c>
      <c r="J6" s="427">
        <v>62519.063622503498</v>
      </c>
      <c r="K6" s="427">
        <v>57478.362248296042</v>
      </c>
      <c r="L6" s="427">
        <v>60370.63968610084</v>
      </c>
      <c r="M6" s="427">
        <v>57110.811106426743</v>
      </c>
      <c r="N6" s="428">
        <f t="shared" ref="N6:N31" si="3">SUM(B6:M6)</f>
        <v>710080</v>
      </c>
      <c r="O6" s="432" t="s">
        <v>611</v>
      </c>
      <c r="P6" s="430">
        <f t="shared" si="1"/>
        <v>54784.44574419847</v>
      </c>
      <c r="Q6" s="430">
        <f t="shared" si="2"/>
        <v>109281.92447584623</v>
      </c>
      <c r="R6" s="430">
        <f t="shared" si="0"/>
        <v>162763.532690383</v>
      </c>
      <c r="S6" s="430">
        <f t="shared" si="0"/>
        <v>221617.65928220368</v>
      </c>
      <c r="T6" s="430">
        <f t="shared" si="0"/>
        <v>276598.27815569349</v>
      </c>
      <c r="U6" s="430">
        <f t="shared" si="0"/>
        <v>334163.42331248644</v>
      </c>
      <c r="V6" s="430">
        <f t="shared" si="0"/>
        <v>403168.23312589189</v>
      </c>
      <c r="W6" s="430">
        <f t="shared" si="0"/>
        <v>472601.12333667284</v>
      </c>
      <c r="X6" s="430">
        <f t="shared" si="0"/>
        <v>535120.18695917632</v>
      </c>
      <c r="Y6" s="430">
        <f t="shared" si="0"/>
        <v>592598.54920747236</v>
      </c>
      <c r="Z6" s="430">
        <f t="shared" si="0"/>
        <v>652969.18889357324</v>
      </c>
      <c r="AA6" s="430">
        <f t="shared" si="0"/>
        <v>710080</v>
      </c>
      <c r="AB6" s="402"/>
    </row>
    <row r="7" spans="1:28">
      <c r="A7" s="431" t="s">
        <v>612</v>
      </c>
      <c r="B7" s="427">
        <v>272597.63413373433</v>
      </c>
      <c r="C7" s="427">
        <v>294113.52494850149</v>
      </c>
      <c r="D7" s="427">
        <v>288696.45876233483</v>
      </c>
      <c r="E7" s="427">
        <v>300306.62433436036</v>
      </c>
      <c r="F7" s="427">
        <v>306647.94157999929</v>
      </c>
      <c r="G7" s="427">
        <v>304725.19276088441</v>
      </c>
      <c r="H7" s="427">
        <v>358479.03446676291</v>
      </c>
      <c r="I7" s="427">
        <v>369026.49750162114</v>
      </c>
      <c r="J7" s="427">
        <v>331522.74836504873</v>
      </c>
      <c r="K7" s="427">
        <v>303295.91412372689</v>
      </c>
      <c r="L7" s="427">
        <v>302964.88275602792</v>
      </c>
      <c r="M7" s="427">
        <v>287823.54626699752</v>
      </c>
      <c r="N7" s="428">
        <f t="shared" si="3"/>
        <v>3720200</v>
      </c>
      <c r="O7" s="432" t="s">
        <v>612</v>
      </c>
      <c r="P7" s="430">
        <f t="shared" si="1"/>
        <v>272597.63413373433</v>
      </c>
      <c r="Q7" s="430">
        <f t="shared" si="2"/>
        <v>566711.15908223577</v>
      </c>
      <c r="R7" s="430">
        <f t="shared" si="0"/>
        <v>855407.61784457066</v>
      </c>
      <c r="S7" s="430">
        <f t="shared" si="0"/>
        <v>1155714.2421789309</v>
      </c>
      <c r="T7" s="430">
        <f t="shared" si="0"/>
        <v>1462362.1837589303</v>
      </c>
      <c r="U7" s="430">
        <f t="shared" si="0"/>
        <v>1767087.3765198146</v>
      </c>
      <c r="V7" s="430">
        <f t="shared" si="0"/>
        <v>2125566.4109865776</v>
      </c>
      <c r="W7" s="430">
        <f t="shared" si="0"/>
        <v>2494592.9084881986</v>
      </c>
      <c r="X7" s="430">
        <f t="shared" si="0"/>
        <v>2826115.6568532474</v>
      </c>
      <c r="Y7" s="430">
        <f t="shared" si="0"/>
        <v>3129411.5709769744</v>
      </c>
      <c r="Z7" s="430">
        <f t="shared" si="0"/>
        <v>3432376.4537330023</v>
      </c>
      <c r="AA7" s="430">
        <f t="shared" si="0"/>
        <v>3720200</v>
      </c>
      <c r="AB7" s="402"/>
    </row>
    <row r="8" spans="1:28">
      <c r="A8" s="431" t="s">
        <v>613</v>
      </c>
      <c r="B8" s="427">
        <v>466385.29455923237</v>
      </c>
      <c r="C8" s="427">
        <v>485389.29583647591</v>
      </c>
      <c r="D8" s="427">
        <v>479060.16099433199</v>
      </c>
      <c r="E8" s="427">
        <v>504102.85397451505</v>
      </c>
      <c r="F8" s="427">
        <v>499547.40667563758</v>
      </c>
      <c r="G8" s="427">
        <v>497088.92276192363</v>
      </c>
      <c r="H8" s="427">
        <v>543227.16842055367</v>
      </c>
      <c r="I8" s="427">
        <v>564543.89084351284</v>
      </c>
      <c r="J8" s="427">
        <v>526294.153005464</v>
      </c>
      <c r="K8" s="427">
        <v>492724.42108113453</v>
      </c>
      <c r="L8" s="427">
        <v>500494.86466762645</v>
      </c>
      <c r="M8" s="427">
        <v>483181.56717959087</v>
      </c>
      <c r="N8" s="428">
        <f t="shared" si="3"/>
        <v>6042039.9999999981</v>
      </c>
      <c r="O8" s="432" t="s">
        <v>613</v>
      </c>
      <c r="P8" s="430">
        <f t="shared" si="1"/>
        <v>466385.29455923237</v>
      </c>
      <c r="Q8" s="430">
        <f t="shared" si="2"/>
        <v>951774.59039570834</v>
      </c>
      <c r="R8" s="430">
        <f t="shared" si="0"/>
        <v>1430834.7513900404</v>
      </c>
      <c r="S8" s="430">
        <f t="shared" si="0"/>
        <v>1934937.6053645555</v>
      </c>
      <c r="T8" s="430">
        <f t="shared" si="0"/>
        <v>2434485.0120401932</v>
      </c>
      <c r="U8" s="430">
        <f t="shared" si="0"/>
        <v>2931573.9348021168</v>
      </c>
      <c r="V8" s="430">
        <f t="shared" si="0"/>
        <v>3474801.1032226705</v>
      </c>
      <c r="W8" s="430">
        <f t="shared" si="0"/>
        <v>4039344.9940661835</v>
      </c>
      <c r="X8" s="430">
        <f t="shared" si="0"/>
        <v>4565639.1470716475</v>
      </c>
      <c r="Y8" s="430">
        <f t="shared" si="0"/>
        <v>5058363.5681527816</v>
      </c>
      <c r="Z8" s="430">
        <f t="shared" si="0"/>
        <v>5558858.4328204077</v>
      </c>
      <c r="AA8" s="430">
        <f t="shared" si="0"/>
        <v>6042039.9999999981</v>
      </c>
      <c r="AB8" s="402"/>
    </row>
    <row r="9" spans="1:28">
      <c r="A9" s="431" t="s">
        <v>614</v>
      </c>
      <c r="B9" s="427">
        <v>126525.06322972893</v>
      </c>
      <c r="C9" s="427">
        <v>133893.1224239048</v>
      </c>
      <c r="D9" s="427">
        <v>133384.09843518087</v>
      </c>
      <c r="E9" s="427">
        <v>145187.11468893231</v>
      </c>
      <c r="F9" s="427">
        <v>139330.99723621033</v>
      </c>
      <c r="G9" s="427">
        <v>137676.75933371898</v>
      </c>
      <c r="H9" s="427">
        <v>152596.9621228053</v>
      </c>
      <c r="I9" s="427">
        <v>146326.20446412347</v>
      </c>
      <c r="J9" s="427">
        <v>141924.75004499467</v>
      </c>
      <c r="K9" s="427">
        <v>133956.16502689611</v>
      </c>
      <c r="L9" s="427">
        <v>138114.81536364701</v>
      </c>
      <c r="M9" s="427">
        <v>134403.94762985705</v>
      </c>
      <c r="N9" s="428">
        <f t="shared" si="3"/>
        <v>1663320</v>
      </c>
      <c r="O9" s="432" t="s">
        <v>614</v>
      </c>
      <c r="P9" s="430">
        <f t="shared" si="1"/>
        <v>126525.06322972893</v>
      </c>
      <c r="Q9" s="430">
        <f t="shared" si="2"/>
        <v>260418.18565363373</v>
      </c>
      <c r="R9" s="430">
        <f t="shared" si="0"/>
        <v>393802.28408881463</v>
      </c>
      <c r="S9" s="430">
        <f t="shared" si="0"/>
        <v>538989.39877774694</v>
      </c>
      <c r="T9" s="430">
        <f t="shared" si="0"/>
        <v>678320.39601395722</v>
      </c>
      <c r="U9" s="430">
        <f t="shared" si="0"/>
        <v>815997.15534767625</v>
      </c>
      <c r="V9" s="430">
        <f t="shared" si="0"/>
        <v>968594.11747048155</v>
      </c>
      <c r="W9" s="430">
        <f t="shared" si="0"/>
        <v>1114920.321934605</v>
      </c>
      <c r="X9" s="430">
        <f t="shared" si="0"/>
        <v>1256845.0719795998</v>
      </c>
      <c r="Y9" s="430">
        <f t="shared" si="0"/>
        <v>1390801.2370064959</v>
      </c>
      <c r="Z9" s="430">
        <f t="shared" si="0"/>
        <v>1528916.0523701429</v>
      </c>
      <c r="AA9" s="430">
        <f t="shared" si="0"/>
        <v>1663320</v>
      </c>
      <c r="AB9" s="402"/>
    </row>
    <row r="10" spans="1:28">
      <c r="A10" s="431" t="s">
        <v>615</v>
      </c>
      <c r="B10" s="427">
        <v>111250.03874583797</v>
      </c>
      <c r="C10" s="427">
        <v>116295.86477786674</v>
      </c>
      <c r="D10" s="427">
        <v>112565.25333571712</v>
      </c>
      <c r="E10" s="427">
        <v>116571.09165234104</v>
      </c>
      <c r="F10" s="427">
        <v>115859.62836873622</v>
      </c>
      <c r="G10" s="427">
        <v>110443.77267690698</v>
      </c>
      <c r="H10" s="427">
        <v>126818.30673240582</v>
      </c>
      <c r="I10" s="427">
        <v>123432.54477329315</v>
      </c>
      <c r="J10" s="427">
        <v>125686.57672550953</v>
      </c>
      <c r="K10" s="427">
        <v>117730.01799070711</v>
      </c>
      <c r="L10" s="427">
        <v>120090.65956228507</v>
      </c>
      <c r="M10" s="427">
        <v>117196.24465839335</v>
      </c>
      <c r="N10" s="428">
        <f t="shared" si="3"/>
        <v>1413940.0000000002</v>
      </c>
      <c r="O10" s="432" t="s">
        <v>615</v>
      </c>
      <c r="P10" s="430">
        <f t="shared" si="1"/>
        <v>111250.03874583797</v>
      </c>
      <c r="Q10" s="430">
        <f t="shared" si="2"/>
        <v>227545.90352370471</v>
      </c>
      <c r="R10" s="430">
        <f t="shared" si="0"/>
        <v>340111.15685942181</v>
      </c>
      <c r="S10" s="430">
        <f t="shared" si="0"/>
        <v>456682.24851176282</v>
      </c>
      <c r="T10" s="430">
        <f t="shared" si="0"/>
        <v>572541.87688049907</v>
      </c>
      <c r="U10" s="430">
        <f t="shared" si="0"/>
        <v>682985.64955740608</v>
      </c>
      <c r="V10" s="430">
        <f t="shared" si="0"/>
        <v>809803.95628981187</v>
      </c>
      <c r="W10" s="430">
        <f t="shared" si="0"/>
        <v>933236.50106310507</v>
      </c>
      <c r="X10" s="430">
        <f t="shared" si="0"/>
        <v>1058923.0777886147</v>
      </c>
      <c r="Y10" s="430">
        <f t="shared" si="0"/>
        <v>1176653.0957793219</v>
      </c>
      <c r="Z10" s="430">
        <f t="shared" si="0"/>
        <v>1296743.7553416069</v>
      </c>
      <c r="AA10" s="430">
        <f t="shared" si="0"/>
        <v>1413940.0000000002</v>
      </c>
      <c r="AB10" s="402"/>
    </row>
    <row r="11" spans="1:28">
      <c r="A11" s="431" t="s">
        <v>616</v>
      </c>
      <c r="B11" s="427">
        <v>161789.91058608127</v>
      </c>
      <c r="C11" s="427">
        <v>160355.82191806013</v>
      </c>
      <c r="D11" s="427">
        <v>160400.88362011893</v>
      </c>
      <c r="E11" s="427">
        <v>165647.56779649795</v>
      </c>
      <c r="F11" s="427">
        <v>164399.73416365313</v>
      </c>
      <c r="G11" s="427">
        <v>164228.12418164589</v>
      </c>
      <c r="H11" s="427">
        <v>185184.44423827232</v>
      </c>
      <c r="I11" s="427">
        <v>193393.18429664947</v>
      </c>
      <c r="J11" s="427">
        <v>180710.94376638546</v>
      </c>
      <c r="K11" s="427">
        <v>168281.42428183448</v>
      </c>
      <c r="L11" s="427">
        <v>167508.99160571001</v>
      </c>
      <c r="M11" s="427">
        <v>170048.96954509072</v>
      </c>
      <c r="N11" s="428">
        <f t="shared" si="3"/>
        <v>2041949.9999999998</v>
      </c>
      <c r="O11" s="432" t="s">
        <v>616</v>
      </c>
      <c r="P11" s="430">
        <f t="shared" si="1"/>
        <v>161789.91058608127</v>
      </c>
      <c r="Q11" s="430">
        <f t="shared" si="2"/>
        <v>322145.7325041414</v>
      </c>
      <c r="R11" s="430">
        <f t="shared" si="0"/>
        <v>482546.61612426036</v>
      </c>
      <c r="S11" s="430">
        <f t="shared" si="0"/>
        <v>648194.18392075831</v>
      </c>
      <c r="T11" s="430">
        <f t="shared" si="0"/>
        <v>812593.91808441142</v>
      </c>
      <c r="U11" s="430">
        <f t="shared" si="0"/>
        <v>976822.04226605734</v>
      </c>
      <c r="V11" s="430">
        <f t="shared" si="0"/>
        <v>1162006.4865043296</v>
      </c>
      <c r="W11" s="430">
        <f t="shared" si="0"/>
        <v>1355399.670800979</v>
      </c>
      <c r="X11" s="430">
        <f t="shared" si="0"/>
        <v>1536110.6145673646</v>
      </c>
      <c r="Y11" s="430">
        <f t="shared" si="0"/>
        <v>1704392.038849199</v>
      </c>
      <c r="Z11" s="430">
        <f t="shared" si="0"/>
        <v>1871901.030454909</v>
      </c>
      <c r="AA11" s="430">
        <f t="shared" si="0"/>
        <v>2041949.9999999998</v>
      </c>
      <c r="AB11" s="402"/>
    </row>
    <row r="12" spans="1:28">
      <c r="A12" s="431" t="s">
        <v>617</v>
      </c>
      <c r="B12" s="427">
        <v>104210.46762462793</v>
      </c>
      <c r="C12" s="427">
        <v>109368.51863551268</v>
      </c>
      <c r="D12" s="427">
        <v>107285.11800374424</v>
      </c>
      <c r="E12" s="427">
        <v>110252.44282882057</v>
      </c>
      <c r="F12" s="427">
        <v>110109.2161211405</v>
      </c>
      <c r="G12" s="427">
        <v>108231.77473920223</v>
      </c>
      <c r="H12" s="427">
        <v>127255.22919278327</v>
      </c>
      <c r="I12" s="427">
        <v>137140.13946399087</v>
      </c>
      <c r="J12" s="427">
        <v>120363.71932140116</v>
      </c>
      <c r="K12" s="427">
        <v>109469.04186570503</v>
      </c>
      <c r="L12" s="427">
        <v>112946.91888623197</v>
      </c>
      <c r="M12" s="427">
        <v>111987.41331683962</v>
      </c>
      <c r="N12" s="428">
        <f t="shared" si="3"/>
        <v>1368620</v>
      </c>
      <c r="O12" s="432" t="s">
        <v>617</v>
      </c>
      <c r="P12" s="430">
        <f t="shared" si="1"/>
        <v>104210.46762462793</v>
      </c>
      <c r="Q12" s="430">
        <f t="shared" si="2"/>
        <v>213578.98626014061</v>
      </c>
      <c r="R12" s="430">
        <f t="shared" si="0"/>
        <v>320864.10426388483</v>
      </c>
      <c r="S12" s="430">
        <f t="shared" si="0"/>
        <v>431116.54709270538</v>
      </c>
      <c r="T12" s="430">
        <f t="shared" si="0"/>
        <v>541225.7632138459</v>
      </c>
      <c r="U12" s="430">
        <f t="shared" si="0"/>
        <v>649457.53795304813</v>
      </c>
      <c r="V12" s="430">
        <f t="shared" si="0"/>
        <v>776712.76714583137</v>
      </c>
      <c r="W12" s="430">
        <f t="shared" si="0"/>
        <v>913852.9066098223</v>
      </c>
      <c r="X12" s="430">
        <f t="shared" si="0"/>
        <v>1034216.6259312235</v>
      </c>
      <c r="Y12" s="430">
        <f t="shared" si="0"/>
        <v>1143685.6677969284</v>
      </c>
      <c r="Z12" s="430">
        <f t="shared" si="0"/>
        <v>1256632.5866831604</v>
      </c>
      <c r="AA12" s="430">
        <f t="shared" si="0"/>
        <v>1368620</v>
      </c>
      <c r="AB12" s="402"/>
    </row>
    <row r="13" spans="1:28">
      <c r="A13" s="431" t="s">
        <v>618</v>
      </c>
      <c r="B13" s="427">
        <v>316696.37696425145</v>
      </c>
      <c r="C13" s="427">
        <v>324904.07705292752</v>
      </c>
      <c r="D13" s="427">
        <v>321401.92203363817</v>
      </c>
      <c r="E13" s="427">
        <v>323827.91287860856</v>
      </c>
      <c r="F13" s="427">
        <v>320060.79456816823</v>
      </c>
      <c r="G13" s="427">
        <v>310054.53380823217</v>
      </c>
      <c r="H13" s="427">
        <v>356568.82144643809</v>
      </c>
      <c r="I13" s="427">
        <v>377080.09739671205</v>
      </c>
      <c r="J13" s="427">
        <v>348714.16410137492</v>
      </c>
      <c r="K13" s="427">
        <v>330650.98947590753</v>
      </c>
      <c r="L13" s="427">
        <v>339491.55674153246</v>
      </c>
      <c r="M13" s="427">
        <v>325708.75353220955</v>
      </c>
      <c r="N13" s="428">
        <f t="shared" si="3"/>
        <v>3995159.9999999995</v>
      </c>
      <c r="O13" s="432" t="s">
        <v>618</v>
      </c>
      <c r="P13" s="430">
        <f t="shared" si="1"/>
        <v>316696.37696425145</v>
      </c>
      <c r="Q13" s="430">
        <f t="shared" si="2"/>
        <v>641600.45401717897</v>
      </c>
      <c r="R13" s="430">
        <f t="shared" si="0"/>
        <v>963002.37605081708</v>
      </c>
      <c r="S13" s="430">
        <f t="shared" si="0"/>
        <v>1286830.2889294256</v>
      </c>
      <c r="T13" s="430">
        <f t="shared" si="0"/>
        <v>1606891.0834975939</v>
      </c>
      <c r="U13" s="430">
        <f t="shared" si="0"/>
        <v>1916945.6173058259</v>
      </c>
      <c r="V13" s="430">
        <f t="shared" si="0"/>
        <v>2273514.4387522638</v>
      </c>
      <c r="W13" s="430">
        <f t="shared" si="0"/>
        <v>2650594.5361489756</v>
      </c>
      <c r="X13" s="430">
        <f t="shared" si="0"/>
        <v>2999308.7002503504</v>
      </c>
      <c r="Y13" s="430">
        <f t="shared" si="0"/>
        <v>3329959.6897262577</v>
      </c>
      <c r="Z13" s="430">
        <f t="shared" si="0"/>
        <v>3669451.2464677901</v>
      </c>
      <c r="AA13" s="430">
        <f t="shared" si="0"/>
        <v>3995159.9999999995</v>
      </c>
      <c r="AB13" s="402"/>
    </row>
    <row r="14" spans="1:28">
      <c r="A14" s="431" t="s">
        <v>619</v>
      </c>
      <c r="B14" s="427">
        <v>16944.534803406659</v>
      </c>
      <c r="C14" s="427">
        <v>18937.575754369787</v>
      </c>
      <c r="D14" s="427">
        <v>17976.079120978771</v>
      </c>
      <c r="E14" s="427">
        <v>19397.678437832976</v>
      </c>
      <c r="F14" s="427">
        <v>18832.135556076144</v>
      </c>
      <c r="G14" s="427">
        <v>19713.63036069191</v>
      </c>
      <c r="H14" s="427">
        <v>23713.35312743238</v>
      </c>
      <c r="I14" s="427">
        <v>24731.256580190286</v>
      </c>
      <c r="J14" s="427">
        <v>22481.988573933151</v>
      </c>
      <c r="K14" s="427">
        <v>20552.35921075501</v>
      </c>
      <c r="L14" s="427">
        <v>21369.336411519773</v>
      </c>
      <c r="M14" s="427">
        <v>19280.072062813142</v>
      </c>
      <c r="N14" s="428">
        <f t="shared" si="3"/>
        <v>243930</v>
      </c>
      <c r="O14" s="432" t="s">
        <v>619</v>
      </c>
      <c r="P14" s="430">
        <f t="shared" si="1"/>
        <v>16944.534803406659</v>
      </c>
      <c r="Q14" s="430">
        <f t="shared" si="2"/>
        <v>35882.110557776447</v>
      </c>
      <c r="R14" s="430">
        <f t="shared" si="0"/>
        <v>53858.189678755218</v>
      </c>
      <c r="S14" s="430">
        <f t="shared" si="0"/>
        <v>73255.868116588186</v>
      </c>
      <c r="T14" s="430">
        <f t="shared" si="0"/>
        <v>92088.00367266433</v>
      </c>
      <c r="U14" s="430">
        <f t="shared" si="0"/>
        <v>111801.63403335624</v>
      </c>
      <c r="V14" s="430">
        <f t="shared" si="0"/>
        <v>135514.98716078862</v>
      </c>
      <c r="W14" s="430">
        <f t="shared" si="0"/>
        <v>160246.24374097891</v>
      </c>
      <c r="X14" s="430">
        <f t="shared" si="0"/>
        <v>182728.23231491208</v>
      </c>
      <c r="Y14" s="430">
        <f t="shared" si="0"/>
        <v>203280.59152566709</v>
      </c>
      <c r="Z14" s="430">
        <f t="shared" si="0"/>
        <v>224649.92793718685</v>
      </c>
      <c r="AA14" s="430">
        <f t="shared" si="0"/>
        <v>243930</v>
      </c>
      <c r="AB14" s="402"/>
    </row>
    <row r="15" spans="1:28">
      <c r="A15" s="431" t="s">
        <v>620</v>
      </c>
      <c r="B15" s="427">
        <v>796751.97593237285</v>
      </c>
      <c r="C15" s="427">
        <v>835135.25265112089</v>
      </c>
      <c r="D15" s="427">
        <v>813224.06079514476</v>
      </c>
      <c r="E15" s="427">
        <v>840487.44248719548</v>
      </c>
      <c r="F15" s="427">
        <v>848834.42348411598</v>
      </c>
      <c r="G15" s="427">
        <v>825897.82921744604</v>
      </c>
      <c r="H15" s="427">
        <v>952372.92827377352</v>
      </c>
      <c r="I15" s="427">
        <v>969680.81145341625</v>
      </c>
      <c r="J15" s="427">
        <v>922707.40574122069</v>
      </c>
      <c r="K15" s="427">
        <v>858563.64399673929</v>
      </c>
      <c r="L15" s="427">
        <v>899160.55767934548</v>
      </c>
      <c r="M15" s="427">
        <v>848723.6682881111</v>
      </c>
      <c r="N15" s="428">
        <f t="shared" si="3"/>
        <v>10411540.000000004</v>
      </c>
      <c r="O15" s="432" t="s">
        <v>620</v>
      </c>
      <c r="P15" s="430">
        <f t="shared" si="1"/>
        <v>796751.97593237285</v>
      </c>
      <c r="Q15" s="430">
        <f t="shared" si="2"/>
        <v>1631887.2285834937</v>
      </c>
      <c r="R15" s="430">
        <f t="shared" si="0"/>
        <v>2445111.2893786384</v>
      </c>
      <c r="S15" s="430">
        <f t="shared" si="0"/>
        <v>3285598.731865834</v>
      </c>
      <c r="T15" s="430">
        <f t="shared" si="0"/>
        <v>4134433.1553499498</v>
      </c>
      <c r="U15" s="430">
        <f t="shared" si="0"/>
        <v>4960330.9845673963</v>
      </c>
      <c r="V15" s="430">
        <f t="shared" si="0"/>
        <v>5912703.9128411701</v>
      </c>
      <c r="W15" s="430">
        <f t="shared" si="0"/>
        <v>6882384.7242945861</v>
      </c>
      <c r="X15" s="430">
        <f t="shared" si="0"/>
        <v>7805092.1300358064</v>
      </c>
      <c r="Y15" s="430">
        <f t="shared" si="0"/>
        <v>8663655.7740325462</v>
      </c>
      <c r="Z15" s="430">
        <f t="shared" si="0"/>
        <v>9562816.331711892</v>
      </c>
      <c r="AA15" s="430">
        <f t="shared" si="0"/>
        <v>10411540.000000004</v>
      </c>
      <c r="AB15" s="402"/>
    </row>
    <row r="16" spans="1:28">
      <c r="A16" s="431" t="s">
        <v>621</v>
      </c>
      <c r="B16" s="427">
        <v>95872.416830977178</v>
      </c>
      <c r="C16" s="427">
        <v>101932.31823749081</v>
      </c>
      <c r="D16" s="427">
        <v>97977.802062536546</v>
      </c>
      <c r="E16" s="427">
        <v>102879.10461674769</v>
      </c>
      <c r="F16" s="427">
        <v>103168.45231584083</v>
      </c>
      <c r="G16" s="427">
        <v>100757.53875727848</v>
      </c>
      <c r="H16" s="427">
        <v>117759.60809168182</v>
      </c>
      <c r="I16" s="427">
        <v>127936.23463755782</v>
      </c>
      <c r="J16" s="427">
        <v>112319.76884701529</v>
      </c>
      <c r="K16" s="427">
        <v>106803.08992365492</v>
      </c>
      <c r="L16" s="427">
        <v>108489.27974753264</v>
      </c>
      <c r="M16" s="427">
        <v>98294.385931686033</v>
      </c>
      <c r="N16" s="428">
        <f t="shared" si="3"/>
        <v>1274190</v>
      </c>
      <c r="O16" s="432" t="s">
        <v>621</v>
      </c>
      <c r="P16" s="430">
        <f t="shared" si="1"/>
        <v>95872.416830977178</v>
      </c>
      <c r="Q16" s="430">
        <f t="shared" si="2"/>
        <v>197804.73506846797</v>
      </c>
      <c r="R16" s="430">
        <f t="shared" si="0"/>
        <v>295782.5371310045</v>
      </c>
      <c r="S16" s="430">
        <f t="shared" si="0"/>
        <v>398661.6417477522</v>
      </c>
      <c r="T16" s="430">
        <f t="shared" si="0"/>
        <v>501830.09406359302</v>
      </c>
      <c r="U16" s="430">
        <f t="shared" si="0"/>
        <v>602587.63282087154</v>
      </c>
      <c r="V16" s="430">
        <f t="shared" si="0"/>
        <v>720347.24091255339</v>
      </c>
      <c r="W16" s="430">
        <f t="shared" si="0"/>
        <v>848283.47555011115</v>
      </c>
      <c r="X16" s="430">
        <f t="shared" si="0"/>
        <v>960603.24439712649</v>
      </c>
      <c r="Y16" s="430">
        <f t="shared" si="0"/>
        <v>1067406.3343207813</v>
      </c>
      <c r="Z16" s="430">
        <f t="shared" si="0"/>
        <v>1175895.614068314</v>
      </c>
      <c r="AA16" s="430">
        <f t="shared" si="0"/>
        <v>1274190</v>
      </c>
      <c r="AB16" s="402"/>
    </row>
    <row r="17" spans="1:28">
      <c r="A17" s="431" t="s">
        <v>622</v>
      </c>
      <c r="B17" s="427">
        <v>115219.46085237685</v>
      </c>
      <c r="C17" s="427">
        <v>121529.02166973481</v>
      </c>
      <c r="D17" s="427">
        <v>119574.44323457112</v>
      </c>
      <c r="E17" s="427">
        <v>130840.02447906711</v>
      </c>
      <c r="F17" s="427">
        <v>127411.17686185599</v>
      </c>
      <c r="G17" s="427">
        <v>127100.96598043045</v>
      </c>
      <c r="H17" s="427">
        <v>148460.5380058568</v>
      </c>
      <c r="I17" s="427">
        <v>155799.14935012534</v>
      </c>
      <c r="J17" s="427">
        <v>137581.4174060458</v>
      </c>
      <c r="K17" s="427">
        <v>123801.91430854307</v>
      </c>
      <c r="L17" s="427">
        <v>127990.04678742513</v>
      </c>
      <c r="M17" s="427">
        <v>121381.84106396757</v>
      </c>
      <c r="N17" s="428">
        <f t="shared" si="3"/>
        <v>1556690.0000000002</v>
      </c>
      <c r="O17" s="432" t="s">
        <v>622</v>
      </c>
      <c r="P17" s="430">
        <f t="shared" si="1"/>
        <v>115219.46085237685</v>
      </c>
      <c r="Q17" s="430">
        <f t="shared" si="2"/>
        <v>236748.48252211168</v>
      </c>
      <c r="R17" s="430">
        <f t="shared" si="0"/>
        <v>356322.92575668282</v>
      </c>
      <c r="S17" s="430">
        <f t="shared" si="0"/>
        <v>487162.95023574994</v>
      </c>
      <c r="T17" s="430">
        <f t="shared" si="0"/>
        <v>614574.12709760596</v>
      </c>
      <c r="U17" s="430">
        <f t="shared" si="0"/>
        <v>741675.09307803644</v>
      </c>
      <c r="V17" s="430">
        <f t="shared" si="0"/>
        <v>890135.63108389324</v>
      </c>
      <c r="W17" s="430">
        <f t="shared" si="0"/>
        <v>1045934.7804340186</v>
      </c>
      <c r="X17" s="430">
        <f t="shared" si="0"/>
        <v>1183516.1978400643</v>
      </c>
      <c r="Y17" s="430">
        <f t="shared" si="0"/>
        <v>1307318.1121486074</v>
      </c>
      <c r="Z17" s="430">
        <f t="shared" si="0"/>
        <v>1435308.1589360326</v>
      </c>
      <c r="AA17" s="430">
        <f t="shared" si="0"/>
        <v>1556690.0000000002</v>
      </c>
      <c r="AB17" s="402"/>
    </row>
    <row r="18" spans="1:28">
      <c r="A18" s="431" t="s">
        <v>623</v>
      </c>
      <c r="B18" s="427">
        <v>227438.42386129088</v>
      </c>
      <c r="C18" s="427">
        <v>238239.38129447895</v>
      </c>
      <c r="D18" s="427">
        <v>231417.74289963374</v>
      </c>
      <c r="E18" s="427">
        <v>241343.55948311664</v>
      </c>
      <c r="F18" s="427">
        <v>238367.07344476474</v>
      </c>
      <c r="G18" s="427">
        <v>226576.5917709113</v>
      </c>
      <c r="H18" s="427">
        <v>261862.06940115249</v>
      </c>
      <c r="I18" s="427">
        <v>265509.38884875231</v>
      </c>
      <c r="J18" s="427">
        <v>253689.0523904658</v>
      </c>
      <c r="K18" s="427">
        <v>239519.1803669208</v>
      </c>
      <c r="L18" s="427">
        <v>243693.81444077121</v>
      </c>
      <c r="M18" s="427">
        <v>234473.72179774102</v>
      </c>
      <c r="N18" s="428">
        <f t="shared" si="3"/>
        <v>2902129.9999999995</v>
      </c>
      <c r="O18" s="432" t="s">
        <v>623</v>
      </c>
      <c r="P18" s="430">
        <f t="shared" si="1"/>
        <v>227438.42386129088</v>
      </c>
      <c r="Q18" s="430">
        <f t="shared" si="2"/>
        <v>465677.80515576981</v>
      </c>
      <c r="R18" s="430">
        <f t="shared" si="0"/>
        <v>697095.54805540352</v>
      </c>
      <c r="S18" s="430">
        <f t="shared" si="0"/>
        <v>938439.10753852013</v>
      </c>
      <c r="T18" s="430">
        <f t="shared" si="0"/>
        <v>1176806.180983285</v>
      </c>
      <c r="U18" s="430">
        <f t="shared" si="0"/>
        <v>1403382.7727541963</v>
      </c>
      <c r="V18" s="430">
        <f t="shared" si="0"/>
        <v>1665244.8421553487</v>
      </c>
      <c r="W18" s="430">
        <f t="shared" si="0"/>
        <v>1930754.231004101</v>
      </c>
      <c r="X18" s="430">
        <f t="shared" si="0"/>
        <v>2184443.2833945667</v>
      </c>
      <c r="Y18" s="430">
        <f t="shared" si="0"/>
        <v>2423962.4637614875</v>
      </c>
      <c r="Z18" s="430">
        <f t="shared" si="0"/>
        <v>2667656.2782022585</v>
      </c>
      <c r="AA18" s="430">
        <f t="shared" si="0"/>
        <v>2902129.9999999995</v>
      </c>
      <c r="AB18" s="402"/>
    </row>
    <row r="19" spans="1:28">
      <c r="A19" s="431" t="s">
        <v>624</v>
      </c>
      <c r="B19" s="427">
        <v>95414.876777447615</v>
      </c>
      <c r="C19" s="427">
        <v>100554.20683377971</v>
      </c>
      <c r="D19" s="427">
        <v>97326.899077484588</v>
      </c>
      <c r="E19" s="427">
        <v>102775.68735545773</v>
      </c>
      <c r="F19" s="427">
        <v>97616.290042432185</v>
      </c>
      <c r="G19" s="427">
        <v>98792.160873241141</v>
      </c>
      <c r="H19" s="427">
        <v>117000.20383689641</v>
      </c>
      <c r="I19" s="427">
        <v>119614.580121204</v>
      </c>
      <c r="J19" s="427">
        <v>110736.40329146136</v>
      </c>
      <c r="K19" s="427">
        <v>99240.329606061438</v>
      </c>
      <c r="L19" s="427">
        <v>103439.31505488134</v>
      </c>
      <c r="M19" s="427">
        <v>97549.04712965239</v>
      </c>
      <c r="N19" s="428">
        <f t="shared" si="3"/>
        <v>1240060.0000000002</v>
      </c>
      <c r="O19" s="432" t="s">
        <v>624</v>
      </c>
      <c r="P19" s="430">
        <f t="shared" si="1"/>
        <v>95414.876777447615</v>
      </c>
      <c r="Q19" s="430">
        <f t="shared" si="2"/>
        <v>195969.08361122734</v>
      </c>
      <c r="R19" s="430">
        <f t="shared" si="0"/>
        <v>293295.98268871196</v>
      </c>
      <c r="S19" s="430">
        <f t="shared" si="0"/>
        <v>396071.6700441697</v>
      </c>
      <c r="T19" s="430">
        <f t="shared" si="0"/>
        <v>493687.9600866019</v>
      </c>
      <c r="U19" s="430">
        <f t="shared" si="0"/>
        <v>592480.12095984304</v>
      </c>
      <c r="V19" s="430">
        <f t="shared" si="0"/>
        <v>709480.3247967395</v>
      </c>
      <c r="W19" s="430">
        <f t="shared" si="0"/>
        <v>829094.90491794352</v>
      </c>
      <c r="X19" s="430">
        <f t="shared" si="0"/>
        <v>939831.30820940493</v>
      </c>
      <c r="Y19" s="430">
        <f t="shared" si="0"/>
        <v>1039071.6378154664</v>
      </c>
      <c r="Z19" s="430">
        <f t="shared" si="0"/>
        <v>1142510.9528703478</v>
      </c>
      <c r="AA19" s="430">
        <f t="shared" si="0"/>
        <v>1240060.0000000002</v>
      </c>
      <c r="AB19" s="402"/>
    </row>
    <row r="20" spans="1:28">
      <c r="A20" s="431" t="s">
        <v>625</v>
      </c>
      <c r="B20" s="427">
        <v>60231.924742477007</v>
      </c>
      <c r="C20" s="427">
        <v>62253.374564652542</v>
      </c>
      <c r="D20" s="427">
        <v>62804.416956898291</v>
      </c>
      <c r="E20" s="427">
        <v>65338.34701568172</v>
      </c>
      <c r="F20" s="427">
        <v>63928.125380065227</v>
      </c>
      <c r="G20" s="427">
        <v>62136.246521827255</v>
      </c>
      <c r="H20" s="427">
        <v>72032.304761641513</v>
      </c>
      <c r="I20" s="427">
        <v>70578.115060718294</v>
      </c>
      <c r="J20" s="427">
        <v>69575.138620155893</v>
      </c>
      <c r="K20" s="427">
        <v>66012.283754399527</v>
      </c>
      <c r="L20" s="427">
        <v>67345.381078740291</v>
      </c>
      <c r="M20" s="427">
        <v>60064.341542742353</v>
      </c>
      <c r="N20" s="428">
        <f t="shared" si="3"/>
        <v>782299.99999999988</v>
      </c>
      <c r="O20" s="432" t="s">
        <v>625</v>
      </c>
      <c r="P20" s="430">
        <f t="shared" si="1"/>
        <v>60231.924742477007</v>
      </c>
      <c r="Q20" s="430">
        <f t="shared" si="2"/>
        <v>122485.29930712955</v>
      </c>
      <c r="R20" s="430">
        <f t="shared" si="2"/>
        <v>185289.71626402784</v>
      </c>
      <c r="S20" s="430">
        <f t="shared" si="2"/>
        <v>250628.06327970955</v>
      </c>
      <c r="T20" s="430">
        <f t="shared" si="2"/>
        <v>314556.18865977478</v>
      </c>
      <c r="U20" s="430">
        <f t="shared" si="2"/>
        <v>376692.43518160202</v>
      </c>
      <c r="V20" s="430">
        <f t="shared" si="2"/>
        <v>448724.73994324356</v>
      </c>
      <c r="W20" s="430">
        <f t="shared" si="2"/>
        <v>519302.85500396183</v>
      </c>
      <c r="X20" s="430">
        <f t="shared" si="2"/>
        <v>588877.99362411769</v>
      </c>
      <c r="Y20" s="430">
        <f t="shared" si="2"/>
        <v>654890.2773785172</v>
      </c>
      <c r="Z20" s="430">
        <f t="shared" si="2"/>
        <v>722235.65845725755</v>
      </c>
      <c r="AA20" s="430">
        <f t="shared" si="2"/>
        <v>782299.99999999988</v>
      </c>
      <c r="AB20" s="402"/>
    </row>
    <row r="21" spans="1:28">
      <c r="A21" s="431" t="s">
        <v>626</v>
      </c>
      <c r="B21" s="427">
        <v>314751.36701759242</v>
      </c>
      <c r="C21" s="427">
        <v>329806.93251163518</v>
      </c>
      <c r="D21" s="427">
        <v>325016.06467076199</v>
      </c>
      <c r="E21" s="427">
        <v>336352.07522028149</v>
      </c>
      <c r="F21" s="427">
        <v>332144.63859187998</v>
      </c>
      <c r="G21" s="427">
        <v>310220.72687012318</v>
      </c>
      <c r="H21" s="427">
        <v>355005.94909794303</v>
      </c>
      <c r="I21" s="427">
        <v>341534.18942634197</v>
      </c>
      <c r="J21" s="427">
        <v>346502.40298316506</v>
      </c>
      <c r="K21" s="427">
        <v>329121.43702998426</v>
      </c>
      <c r="L21" s="427">
        <v>339905.86620989651</v>
      </c>
      <c r="M21" s="427">
        <v>334018.35037039476</v>
      </c>
      <c r="N21" s="428">
        <f t="shared" si="3"/>
        <v>3994380</v>
      </c>
      <c r="O21" s="432" t="s">
        <v>626</v>
      </c>
      <c r="P21" s="430">
        <f t="shared" si="1"/>
        <v>314751.36701759242</v>
      </c>
      <c r="Q21" s="430">
        <f t="shared" si="2"/>
        <v>644558.29952922766</v>
      </c>
      <c r="R21" s="430">
        <f t="shared" si="2"/>
        <v>969574.36419998971</v>
      </c>
      <c r="S21" s="430">
        <f t="shared" si="2"/>
        <v>1305926.4394202712</v>
      </c>
      <c r="T21" s="430">
        <f t="shared" si="2"/>
        <v>1638071.0780121512</v>
      </c>
      <c r="U21" s="430">
        <f t="shared" si="2"/>
        <v>1948291.8048822745</v>
      </c>
      <c r="V21" s="430">
        <f t="shared" si="2"/>
        <v>2303297.7539802175</v>
      </c>
      <c r="W21" s="430">
        <f t="shared" si="2"/>
        <v>2644831.9434065595</v>
      </c>
      <c r="X21" s="430">
        <f t="shared" si="2"/>
        <v>2991334.3463897244</v>
      </c>
      <c r="Y21" s="430">
        <f t="shared" si="2"/>
        <v>3320455.7834197087</v>
      </c>
      <c r="Z21" s="430">
        <f t="shared" si="2"/>
        <v>3660361.649629605</v>
      </c>
      <c r="AA21" s="430">
        <f t="shared" si="2"/>
        <v>3994380</v>
      </c>
      <c r="AB21" s="402"/>
    </row>
    <row r="22" spans="1:28">
      <c r="A22" s="431" t="s">
        <v>627</v>
      </c>
      <c r="B22" s="427">
        <v>91101.274513971264</v>
      </c>
      <c r="C22" s="427">
        <v>94756.158141440043</v>
      </c>
      <c r="D22" s="427">
        <v>93184.970457645657</v>
      </c>
      <c r="E22" s="427">
        <v>105279.78715593493</v>
      </c>
      <c r="F22" s="427">
        <v>90571.745684574984</v>
      </c>
      <c r="G22" s="427">
        <v>92461.785370641563</v>
      </c>
      <c r="H22" s="427">
        <v>101617.33883090333</v>
      </c>
      <c r="I22" s="427">
        <v>105148.53965322029</v>
      </c>
      <c r="J22" s="427">
        <v>108290.91502080909</v>
      </c>
      <c r="K22" s="427">
        <v>96181.34716227233</v>
      </c>
      <c r="L22" s="427">
        <v>100181.93746836127</v>
      </c>
      <c r="M22" s="427">
        <v>95784.200540225123</v>
      </c>
      <c r="N22" s="428">
        <f t="shared" si="3"/>
        <v>1174559.9999999998</v>
      </c>
      <c r="O22" s="432" t="s">
        <v>627</v>
      </c>
      <c r="P22" s="430">
        <f t="shared" si="1"/>
        <v>91101.274513971264</v>
      </c>
      <c r="Q22" s="430">
        <f t="shared" si="2"/>
        <v>185857.43265541131</v>
      </c>
      <c r="R22" s="430">
        <f t="shared" si="2"/>
        <v>279042.40311305696</v>
      </c>
      <c r="S22" s="430">
        <f t="shared" si="2"/>
        <v>384322.19026899186</v>
      </c>
      <c r="T22" s="430">
        <f t="shared" si="2"/>
        <v>474893.93595356686</v>
      </c>
      <c r="U22" s="430">
        <f t="shared" si="2"/>
        <v>567355.72132420843</v>
      </c>
      <c r="V22" s="430">
        <f t="shared" si="2"/>
        <v>668973.06015511171</v>
      </c>
      <c r="W22" s="430">
        <f t="shared" si="2"/>
        <v>774121.59980833204</v>
      </c>
      <c r="X22" s="430">
        <f t="shared" si="2"/>
        <v>882412.51482914109</v>
      </c>
      <c r="Y22" s="430">
        <f t="shared" si="2"/>
        <v>978593.8619914134</v>
      </c>
      <c r="Z22" s="430">
        <f t="shared" si="2"/>
        <v>1078775.7994597747</v>
      </c>
      <c r="AA22" s="430">
        <f t="shared" si="2"/>
        <v>1174559.9999999998</v>
      </c>
      <c r="AB22" s="402"/>
    </row>
    <row r="23" spans="1:28">
      <c r="A23" s="431" t="s">
        <v>628</v>
      </c>
      <c r="B23" s="427">
        <v>445067.65504714224</v>
      </c>
      <c r="C23" s="427">
        <v>465125.03639311984</v>
      </c>
      <c r="D23" s="427">
        <v>449848.23201565887</v>
      </c>
      <c r="E23" s="427">
        <v>463867.32012039889</v>
      </c>
      <c r="F23" s="427">
        <v>464792.79552272102</v>
      </c>
      <c r="G23" s="427">
        <v>461032.19802632887</v>
      </c>
      <c r="H23" s="427">
        <v>535328.27062143886</v>
      </c>
      <c r="I23" s="427">
        <v>518627.99869258009</v>
      </c>
      <c r="J23" s="427">
        <v>512368.21153774345</v>
      </c>
      <c r="K23" s="427">
        <v>482900.29211598018</v>
      </c>
      <c r="L23" s="427">
        <v>496483.40636745247</v>
      </c>
      <c r="M23" s="427">
        <v>467988.58353943512</v>
      </c>
      <c r="N23" s="428">
        <f t="shared" si="3"/>
        <v>5763430</v>
      </c>
      <c r="O23" s="432" t="s">
        <v>628</v>
      </c>
      <c r="P23" s="430">
        <f t="shared" si="1"/>
        <v>445067.65504714224</v>
      </c>
      <c r="Q23" s="430">
        <f t="shared" si="2"/>
        <v>910192.69144026213</v>
      </c>
      <c r="R23" s="430">
        <f t="shared" si="2"/>
        <v>1360040.923455921</v>
      </c>
      <c r="S23" s="430">
        <f t="shared" si="2"/>
        <v>1823908.2435763199</v>
      </c>
      <c r="T23" s="430">
        <f t="shared" si="2"/>
        <v>2288701.0390990409</v>
      </c>
      <c r="U23" s="430">
        <f t="shared" si="2"/>
        <v>2749733.2371253697</v>
      </c>
      <c r="V23" s="430">
        <f t="shared" si="2"/>
        <v>3285061.5077468087</v>
      </c>
      <c r="W23" s="430">
        <f t="shared" si="2"/>
        <v>3803689.5064393887</v>
      </c>
      <c r="X23" s="430">
        <f t="shared" si="2"/>
        <v>4316057.7179771326</v>
      </c>
      <c r="Y23" s="430">
        <f t="shared" si="2"/>
        <v>4798958.0100931125</v>
      </c>
      <c r="Z23" s="430">
        <f t="shared" si="2"/>
        <v>5295441.4164605653</v>
      </c>
      <c r="AA23" s="430">
        <f t="shared" si="2"/>
        <v>5763430</v>
      </c>
      <c r="AB23" s="402"/>
    </row>
    <row r="24" spans="1:28">
      <c r="A24" s="431" t="s">
        <v>629</v>
      </c>
      <c r="B24" s="427">
        <v>88042.730513442264</v>
      </c>
      <c r="C24" s="427">
        <v>95017.549878757956</v>
      </c>
      <c r="D24" s="427">
        <v>93629.545962652061</v>
      </c>
      <c r="E24" s="427">
        <v>101549.7594813248</v>
      </c>
      <c r="F24" s="427">
        <v>95686.720740374949</v>
      </c>
      <c r="G24" s="427">
        <v>93186.936199903212</v>
      </c>
      <c r="H24" s="427">
        <v>107070.96283630235</v>
      </c>
      <c r="I24" s="427">
        <v>106861.0766343109</v>
      </c>
      <c r="J24" s="427">
        <v>103804.13303950254</v>
      </c>
      <c r="K24" s="427">
        <v>97975.169087822476</v>
      </c>
      <c r="L24" s="427">
        <v>100867.53870041297</v>
      </c>
      <c r="M24" s="427">
        <v>96707.87692519353</v>
      </c>
      <c r="N24" s="428">
        <f t="shared" si="3"/>
        <v>1180400</v>
      </c>
      <c r="O24" s="432" t="s">
        <v>629</v>
      </c>
      <c r="P24" s="430">
        <f t="shared" si="1"/>
        <v>88042.730513442264</v>
      </c>
      <c r="Q24" s="430">
        <f t="shared" si="2"/>
        <v>183060.28039220022</v>
      </c>
      <c r="R24" s="430">
        <f t="shared" si="2"/>
        <v>276689.8263548523</v>
      </c>
      <c r="S24" s="430">
        <f t="shared" si="2"/>
        <v>378239.58583617711</v>
      </c>
      <c r="T24" s="430">
        <f t="shared" si="2"/>
        <v>473926.30657655204</v>
      </c>
      <c r="U24" s="430">
        <f t="shared" si="2"/>
        <v>567113.24277645524</v>
      </c>
      <c r="V24" s="430">
        <f t="shared" si="2"/>
        <v>674184.20561275759</v>
      </c>
      <c r="W24" s="430">
        <f t="shared" si="2"/>
        <v>781045.28224706848</v>
      </c>
      <c r="X24" s="430">
        <f t="shared" si="2"/>
        <v>884849.41528657102</v>
      </c>
      <c r="Y24" s="430">
        <f t="shared" si="2"/>
        <v>982824.58437439345</v>
      </c>
      <c r="Z24" s="430">
        <f t="shared" si="2"/>
        <v>1083692.1230748065</v>
      </c>
      <c r="AA24" s="430">
        <f t="shared" si="2"/>
        <v>1180400</v>
      </c>
      <c r="AB24" s="402"/>
    </row>
    <row r="25" spans="1:28">
      <c r="A25" s="431" t="s">
        <v>630</v>
      </c>
      <c r="B25" s="427">
        <v>725426.73164808739</v>
      </c>
      <c r="C25" s="427">
        <v>739981.39578883839</v>
      </c>
      <c r="D25" s="427">
        <v>752916.93464213226</v>
      </c>
      <c r="E25" s="427">
        <v>761530.73497368209</v>
      </c>
      <c r="F25" s="427">
        <v>758528.54560608708</v>
      </c>
      <c r="G25" s="427">
        <v>726693.38885351457</v>
      </c>
      <c r="H25" s="427">
        <v>795733.08045903721</v>
      </c>
      <c r="I25" s="427">
        <v>769262.58296069736</v>
      </c>
      <c r="J25" s="427">
        <v>789938.93189305533</v>
      </c>
      <c r="K25" s="427">
        <v>757822.91090417246</v>
      </c>
      <c r="L25" s="427">
        <v>792162.54880296427</v>
      </c>
      <c r="M25" s="427">
        <v>780112.21346773021</v>
      </c>
      <c r="N25" s="428">
        <f t="shared" si="3"/>
        <v>9150110</v>
      </c>
      <c r="O25" s="432" t="s">
        <v>630</v>
      </c>
      <c r="P25" s="430">
        <f t="shared" si="1"/>
        <v>725426.73164808739</v>
      </c>
      <c r="Q25" s="430">
        <f t="shared" si="2"/>
        <v>1465408.1274369257</v>
      </c>
      <c r="R25" s="430">
        <f t="shared" si="2"/>
        <v>2218325.062079058</v>
      </c>
      <c r="S25" s="430">
        <f t="shared" si="2"/>
        <v>2979855.7970527401</v>
      </c>
      <c r="T25" s="430">
        <f t="shared" si="2"/>
        <v>3738384.3426588271</v>
      </c>
      <c r="U25" s="430">
        <f t="shared" si="2"/>
        <v>4465077.7315123416</v>
      </c>
      <c r="V25" s="430">
        <f t="shared" si="2"/>
        <v>5260810.8119713785</v>
      </c>
      <c r="W25" s="430">
        <f t="shared" si="2"/>
        <v>6030073.3949320763</v>
      </c>
      <c r="X25" s="430">
        <f t="shared" si="2"/>
        <v>6820012.3268251317</v>
      </c>
      <c r="Y25" s="430">
        <f t="shared" si="2"/>
        <v>7577835.2377293045</v>
      </c>
      <c r="Z25" s="430">
        <f t="shared" si="2"/>
        <v>8369997.7865322689</v>
      </c>
      <c r="AA25" s="430">
        <f t="shared" si="2"/>
        <v>9150110</v>
      </c>
      <c r="AB25" s="402"/>
    </row>
    <row r="26" spans="1:28">
      <c r="A26" s="431" t="s">
        <v>631</v>
      </c>
      <c r="B26" s="427">
        <v>130884.81701101786</v>
      </c>
      <c r="C26" s="427">
        <v>132851.85721704111</v>
      </c>
      <c r="D26" s="427">
        <v>133646.46191694689</v>
      </c>
      <c r="E26" s="427">
        <v>138628.69138569917</v>
      </c>
      <c r="F26" s="427">
        <v>136355.07793779357</v>
      </c>
      <c r="G26" s="427">
        <v>138703.26325534622</v>
      </c>
      <c r="H26" s="427">
        <v>162127.53037597841</v>
      </c>
      <c r="I26" s="427">
        <v>166847.92972463657</v>
      </c>
      <c r="J26" s="427">
        <v>162020.64402948428</v>
      </c>
      <c r="K26" s="427">
        <v>153379.42149005015</v>
      </c>
      <c r="L26" s="427">
        <v>159232.48468101406</v>
      </c>
      <c r="M26" s="427">
        <v>148461.82097499198</v>
      </c>
      <c r="N26" s="428">
        <f t="shared" si="3"/>
        <v>1763140.0000000002</v>
      </c>
      <c r="O26" s="432" t="s">
        <v>631</v>
      </c>
      <c r="P26" s="430">
        <f t="shared" si="1"/>
        <v>130884.81701101786</v>
      </c>
      <c r="Q26" s="430">
        <f t="shared" si="2"/>
        <v>263736.67422805895</v>
      </c>
      <c r="R26" s="430">
        <f t="shared" si="2"/>
        <v>397383.13614500582</v>
      </c>
      <c r="S26" s="430">
        <f t="shared" si="2"/>
        <v>536011.82753070502</v>
      </c>
      <c r="T26" s="430">
        <f t="shared" si="2"/>
        <v>672366.90546849859</v>
      </c>
      <c r="U26" s="430">
        <f t="shared" si="2"/>
        <v>811070.16872384481</v>
      </c>
      <c r="V26" s="430">
        <f t="shared" si="2"/>
        <v>973197.69909982325</v>
      </c>
      <c r="W26" s="430">
        <f t="shared" si="2"/>
        <v>1140045.6288244599</v>
      </c>
      <c r="X26" s="430">
        <f t="shared" si="2"/>
        <v>1302066.2728539442</v>
      </c>
      <c r="Y26" s="430">
        <f t="shared" si="2"/>
        <v>1455445.6943439944</v>
      </c>
      <c r="Z26" s="430">
        <f t="shared" si="2"/>
        <v>1614678.1790250083</v>
      </c>
      <c r="AA26" s="430">
        <f t="shared" si="2"/>
        <v>1763140.0000000002</v>
      </c>
      <c r="AB26" s="402"/>
    </row>
    <row r="27" spans="1:28">
      <c r="A27" s="431" t="s">
        <v>632</v>
      </c>
      <c r="B27" s="427">
        <v>48605.079582490573</v>
      </c>
      <c r="C27" s="427">
        <v>49493.65029781613</v>
      </c>
      <c r="D27" s="427">
        <v>49896.28973922888</v>
      </c>
      <c r="E27" s="427">
        <v>50999.999896348258</v>
      </c>
      <c r="F27" s="427">
        <v>49266.420467600656</v>
      </c>
      <c r="G27" s="427">
        <v>46799.55169771389</v>
      </c>
      <c r="H27" s="427">
        <v>54209.910248390224</v>
      </c>
      <c r="I27" s="427">
        <v>53663.844512448246</v>
      </c>
      <c r="J27" s="427">
        <v>55586.653273480588</v>
      </c>
      <c r="K27" s="427">
        <v>51748.505870922621</v>
      </c>
      <c r="L27" s="427">
        <v>52136.57857929726</v>
      </c>
      <c r="M27" s="427">
        <v>50183.51583426266</v>
      </c>
      <c r="N27" s="428">
        <f t="shared" si="3"/>
        <v>612590</v>
      </c>
      <c r="O27" s="432" t="s">
        <v>632</v>
      </c>
      <c r="P27" s="430">
        <f t="shared" si="1"/>
        <v>48605.079582490573</v>
      </c>
      <c r="Q27" s="430">
        <f t="shared" si="2"/>
        <v>98098.729880306695</v>
      </c>
      <c r="R27" s="430">
        <f t="shared" si="2"/>
        <v>147995.01961953557</v>
      </c>
      <c r="S27" s="430">
        <f t="shared" si="2"/>
        <v>198995.01951588382</v>
      </c>
      <c r="T27" s="430">
        <f t="shared" si="2"/>
        <v>248261.43998348448</v>
      </c>
      <c r="U27" s="430">
        <f t="shared" si="2"/>
        <v>295060.99168119836</v>
      </c>
      <c r="V27" s="430">
        <f t="shared" si="2"/>
        <v>349270.90192958858</v>
      </c>
      <c r="W27" s="430">
        <f t="shared" si="2"/>
        <v>402934.74644203682</v>
      </c>
      <c r="X27" s="430">
        <f t="shared" si="2"/>
        <v>458521.39971551741</v>
      </c>
      <c r="Y27" s="430">
        <f t="shared" si="2"/>
        <v>510269.90558644006</v>
      </c>
      <c r="Z27" s="430">
        <f t="shared" si="2"/>
        <v>562406.48416573729</v>
      </c>
      <c r="AA27" s="430">
        <f t="shared" si="2"/>
        <v>612590</v>
      </c>
      <c r="AB27" s="402"/>
    </row>
    <row r="28" spans="1:28">
      <c r="A28" s="431" t="s">
        <v>633</v>
      </c>
      <c r="B28" s="427">
        <v>68995.012490640249</v>
      </c>
      <c r="C28" s="427">
        <v>74607.030608655303</v>
      </c>
      <c r="D28" s="427">
        <v>70659.510268046637</v>
      </c>
      <c r="E28" s="427">
        <v>76187.058835007032</v>
      </c>
      <c r="F28" s="427">
        <v>73873.936000998161</v>
      </c>
      <c r="G28" s="427">
        <v>72312.231333531483</v>
      </c>
      <c r="H28" s="427">
        <v>85548.63891172508</v>
      </c>
      <c r="I28" s="427">
        <v>86224.638923770312</v>
      </c>
      <c r="J28" s="427">
        <v>83458.215451053722</v>
      </c>
      <c r="K28" s="427">
        <v>81960.433892834146</v>
      </c>
      <c r="L28" s="427">
        <v>77823.359494793884</v>
      </c>
      <c r="M28" s="427">
        <v>76129.933788944109</v>
      </c>
      <c r="N28" s="428">
        <f t="shared" si="3"/>
        <v>927780.00000000012</v>
      </c>
      <c r="O28" s="432" t="s">
        <v>633</v>
      </c>
      <c r="P28" s="430">
        <f t="shared" si="1"/>
        <v>68995.012490640249</v>
      </c>
      <c r="Q28" s="430">
        <f t="shared" si="2"/>
        <v>143602.04309929555</v>
      </c>
      <c r="R28" s="430">
        <f t="shared" si="2"/>
        <v>214261.55336734219</v>
      </c>
      <c r="S28" s="430">
        <f t="shared" si="2"/>
        <v>290448.61220234924</v>
      </c>
      <c r="T28" s="430">
        <f t="shared" si="2"/>
        <v>364322.54820334737</v>
      </c>
      <c r="U28" s="430">
        <f t="shared" si="2"/>
        <v>436634.77953687886</v>
      </c>
      <c r="V28" s="430">
        <f t="shared" si="2"/>
        <v>522183.41844860394</v>
      </c>
      <c r="W28" s="430">
        <f t="shared" si="2"/>
        <v>608408.05737237423</v>
      </c>
      <c r="X28" s="430">
        <f t="shared" si="2"/>
        <v>691866.27282342792</v>
      </c>
      <c r="Y28" s="430">
        <f t="shared" si="2"/>
        <v>773826.70671626204</v>
      </c>
      <c r="Z28" s="430">
        <f t="shared" si="2"/>
        <v>851650.06621105596</v>
      </c>
      <c r="AA28" s="430">
        <f t="shared" si="2"/>
        <v>927780.00000000012</v>
      </c>
      <c r="AB28" s="402"/>
    </row>
    <row r="29" spans="1:28">
      <c r="A29" s="431" t="s">
        <v>634</v>
      </c>
      <c r="B29" s="427">
        <v>357855.61599198339</v>
      </c>
      <c r="C29" s="427">
        <v>360288.57687551522</v>
      </c>
      <c r="D29" s="427">
        <v>357851.33009494841</v>
      </c>
      <c r="E29" s="427">
        <v>373030.90591864003</v>
      </c>
      <c r="F29" s="427">
        <v>369201.09975978622</v>
      </c>
      <c r="G29" s="427">
        <v>354362.96706654917</v>
      </c>
      <c r="H29" s="427">
        <v>402701.45677573414</v>
      </c>
      <c r="I29" s="427">
        <v>395583.29611678084</v>
      </c>
      <c r="J29" s="427">
        <v>407682.02628848399</v>
      </c>
      <c r="K29" s="427">
        <v>380293.35844443808</v>
      </c>
      <c r="L29" s="427">
        <v>385777.87801688601</v>
      </c>
      <c r="M29" s="427">
        <v>378321.48865025444</v>
      </c>
      <c r="N29" s="428">
        <f t="shared" si="3"/>
        <v>4522950</v>
      </c>
      <c r="O29" s="432" t="s">
        <v>634</v>
      </c>
      <c r="P29" s="430">
        <f t="shared" si="1"/>
        <v>357855.61599198339</v>
      </c>
      <c r="Q29" s="430">
        <f t="shared" si="2"/>
        <v>718144.19286749861</v>
      </c>
      <c r="R29" s="430">
        <f t="shared" si="2"/>
        <v>1075995.522962447</v>
      </c>
      <c r="S29" s="430">
        <f t="shared" si="2"/>
        <v>1449026.4288810871</v>
      </c>
      <c r="T29" s="430">
        <f t="shared" si="2"/>
        <v>1818227.5286408733</v>
      </c>
      <c r="U29" s="430">
        <f t="shared" si="2"/>
        <v>2172590.4957074225</v>
      </c>
      <c r="V29" s="430">
        <f t="shared" si="2"/>
        <v>2575291.9524831567</v>
      </c>
      <c r="W29" s="430">
        <f t="shared" si="2"/>
        <v>2970875.2485999377</v>
      </c>
      <c r="X29" s="430">
        <f t="shared" si="2"/>
        <v>3378557.2748884214</v>
      </c>
      <c r="Y29" s="430">
        <f t="shared" si="2"/>
        <v>3758850.6333328597</v>
      </c>
      <c r="Z29" s="430">
        <f t="shared" si="2"/>
        <v>4144628.5113497456</v>
      </c>
      <c r="AA29" s="430">
        <f t="shared" si="2"/>
        <v>4522950</v>
      </c>
      <c r="AB29" s="402"/>
    </row>
    <row r="30" spans="1:28">
      <c r="A30" s="431" t="s">
        <v>635</v>
      </c>
      <c r="B30" s="427">
        <v>57635.766847096129</v>
      </c>
      <c r="C30" s="427">
        <v>60770.179806711574</v>
      </c>
      <c r="D30" s="427">
        <v>60144.769679771358</v>
      </c>
      <c r="E30" s="427">
        <v>63569.800728113667</v>
      </c>
      <c r="F30" s="427">
        <v>61748.206547973699</v>
      </c>
      <c r="G30" s="427">
        <v>60488.861496823964</v>
      </c>
      <c r="H30" s="427">
        <v>69736.716570897668</v>
      </c>
      <c r="I30" s="427">
        <v>71523.04908960544</v>
      </c>
      <c r="J30" s="427">
        <v>68711.415953869291</v>
      </c>
      <c r="K30" s="427">
        <v>64647.800091897836</v>
      </c>
      <c r="L30" s="427">
        <v>67338.148611938639</v>
      </c>
      <c r="M30" s="427">
        <v>61095.284575300684</v>
      </c>
      <c r="N30" s="428">
        <f t="shared" si="3"/>
        <v>767409.99999999988</v>
      </c>
      <c r="O30" s="432" t="s">
        <v>635</v>
      </c>
      <c r="P30" s="430">
        <f t="shared" si="1"/>
        <v>57635.766847096129</v>
      </c>
      <c r="Q30" s="430">
        <f t="shared" si="2"/>
        <v>118405.94665380771</v>
      </c>
      <c r="R30" s="430">
        <f t="shared" si="2"/>
        <v>178550.71633357907</v>
      </c>
      <c r="S30" s="430">
        <f t="shared" si="2"/>
        <v>242120.51706169272</v>
      </c>
      <c r="T30" s="430">
        <f t="shared" si="2"/>
        <v>303868.7236096664</v>
      </c>
      <c r="U30" s="430">
        <f t="shared" si="2"/>
        <v>364357.58510649035</v>
      </c>
      <c r="V30" s="430">
        <f t="shared" si="2"/>
        <v>434094.30167738802</v>
      </c>
      <c r="W30" s="430">
        <f t="shared" si="2"/>
        <v>505617.35076699348</v>
      </c>
      <c r="X30" s="430">
        <f t="shared" si="2"/>
        <v>574328.76672086283</v>
      </c>
      <c r="Y30" s="430">
        <f t="shared" si="2"/>
        <v>638976.56681276066</v>
      </c>
      <c r="Z30" s="430">
        <f t="shared" si="2"/>
        <v>706314.71542469924</v>
      </c>
      <c r="AA30" s="430">
        <f t="shared" si="2"/>
        <v>767409.99999999988</v>
      </c>
      <c r="AB30" s="402"/>
    </row>
    <row r="31" spans="1:28">
      <c r="A31" s="431" t="s">
        <v>636</v>
      </c>
      <c r="B31" s="427">
        <v>81124.631167274259</v>
      </c>
      <c r="C31" s="427">
        <v>85431.135633358557</v>
      </c>
      <c r="D31" s="427">
        <v>83614.375436045069</v>
      </c>
      <c r="E31" s="427">
        <v>87841.116078886087</v>
      </c>
      <c r="F31" s="427">
        <v>86472.517269841876</v>
      </c>
      <c r="G31" s="427">
        <v>85879.297021627819</v>
      </c>
      <c r="H31" s="427">
        <v>96153.619444417156</v>
      </c>
      <c r="I31" s="427">
        <v>98433.380811068419</v>
      </c>
      <c r="J31" s="427">
        <v>91189.712676997457</v>
      </c>
      <c r="K31" s="427">
        <v>84969.989436654316</v>
      </c>
      <c r="L31" s="427">
        <v>89907.184598150663</v>
      </c>
      <c r="M31" s="427">
        <v>86123.040425678249</v>
      </c>
      <c r="N31" s="428">
        <f t="shared" si="3"/>
        <v>1057140</v>
      </c>
      <c r="O31" s="432" t="s">
        <v>636</v>
      </c>
      <c r="P31" s="430">
        <f t="shared" si="1"/>
        <v>81124.631167274259</v>
      </c>
      <c r="Q31" s="430">
        <f t="shared" si="2"/>
        <v>166555.76680063282</v>
      </c>
      <c r="R31" s="430">
        <f t="shared" si="2"/>
        <v>250170.14223667787</v>
      </c>
      <c r="S31" s="430">
        <f t="shared" si="2"/>
        <v>338011.25831556396</v>
      </c>
      <c r="T31" s="430">
        <f t="shared" si="2"/>
        <v>424483.77558540582</v>
      </c>
      <c r="U31" s="430">
        <f t="shared" si="2"/>
        <v>510363.07260703365</v>
      </c>
      <c r="V31" s="430">
        <f t="shared" si="2"/>
        <v>606516.69205145084</v>
      </c>
      <c r="W31" s="430">
        <f t="shared" si="2"/>
        <v>704950.0728625193</v>
      </c>
      <c r="X31" s="430">
        <f t="shared" si="2"/>
        <v>796139.78553951671</v>
      </c>
      <c r="Y31" s="430">
        <f t="shared" si="2"/>
        <v>881109.77497617109</v>
      </c>
      <c r="Z31" s="430">
        <f t="shared" si="2"/>
        <v>971016.95957432175</v>
      </c>
      <c r="AA31" s="430">
        <f t="shared" si="2"/>
        <v>1057140</v>
      </c>
      <c r="AB31" s="402"/>
    </row>
    <row r="32" spans="1:28">
      <c r="A32" s="426" t="s">
        <v>637</v>
      </c>
      <c r="B32" s="428">
        <f t="shared" ref="B32:N32" si="4">SUM(B4:B31)</f>
        <v>8291393.7123848582</v>
      </c>
      <c r="C32" s="428">
        <f t="shared" si="4"/>
        <v>8690875.7943971716</v>
      </c>
      <c r="D32" s="428">
        <f t="shared" si="4"/>
        <v>8534042.3700459134</v>
      </c>
      <c r="E32" s="428">
        <f t="shared" si="4"/>
        <v>8858612.6472368687</v>
      </c>
      <c r="F32" s="428">
        <f t="shared" si="4"/>
        <v>8799772.8109364286</v>
      </c>
      <c r="G32" s="428">
        <f t="shared" si="4"/>
        <v>8579785.9282529727</v>
      </c>
      <c r="H32" s="428">
        <f t="shared" si="4"/>
        <v>9650817.2186906878</v>
      </c>
      <c r="I32" s="428">
        <f t="shared" si="4"/>
        <v>9555011.6174998619</v>
      </c>
      <c r="J32" s="428">
        <f t="shared" si="4"/>
        <v>9235565.6590335537</v>
      </c>
      <c r="K32" s="428">
        <f t="shared" si="4"/>
        <v>8688313.6329699252</v>
      </c>
      <c r="L32" s="428">
        <f t="shared" si="4"/>
        <v>8994936.6820002235</v>
      </c>
      <c r="M32" s="428">
        <f t="shared" si="4"/>
        <v>8641211.9265515301</v>
      </c>
      <c r="N32" s="428">
        <f t="shared" si="4"/>
        <v>106520340</v>
      </c>
      <c r="O32" s="429" t="s">
        <v>637</v>
      </c>
      <c r="P32" s="433">
        <f t="shared" ref="P32:AA32" si="5">SUM(P4:P31)</f>
        <v>8291393.7123848582</v>
      </c>
      <c r="Q32" s="433">
        <f t="shared" si="5"/>
        <v>16982269.506782033</v>
      </c>
      <c r="R32" s="433">
        <f t="shared" si="5"/>
        <v>25516311.876827944</v>
      </c>
      <c r="S32" s="433">
        <f t="shared" si="5"/>
        <v>34374924.524064824</v>
      </c>
      <c r="T32" s="433">
        <f t="shared" si="5"/>
        <v>43174697.335001253</v>
      </c>
      <c r="U32" s="433">
        <f t="shared" si="5"/>
        <v>51754483.26325421</v>
      </c>
      <c r="V32" s="433">
        <f t="shared" si="5"/>
        <v>61405300.481944904</v>
      </c>
      <c r="W32" s="433">
        <f t="shared" si="5"/>
        <v>70960312.099444747</v>
      </c>
      <c r="X32" s="433">
        <f t="shared" si="5"/>
        <v>80195877.758478329</v>
      </c>
      <c r="Y32" s="433">
        <f t="shared" si="5"/>
        <v>88884191.391448244</v>
      </c>
      <c r="Z32" s="433">
        <f t="shared" si="5"/>
        <v>97879128.073448494</v>
      </c>
      <c r="AA32" s="433">
        <f t="shared" si="5"/>
        <v>106520340</v>
      </c>
    </row>
  </sheetData>
  <pageMargins left="0.23622047244094491" right="0.31496062992125984" top="0.74803149606299213" bottom="0.39370078740157483" header="0.31496062992125984" footer="0.31496062992125984"/>
  <pageSetup paperSize="9" orientation="landscape" r:id="rId1"/>
  <headerFooter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workbookViewId="0">
      <selection activeCell="N4" sqref="N4:N31"/>
    </sheetView>
  </sheetViews>
  <sheetFormatPr defaultColWidth="9.140625" defaultRowHeight="21"/>
  <cols>
    <col min="1" max="1" width="22.5703125" style="362" bestFit="1" customWidth="1"/>
    <col min="2" max="2" width="12.7109375" style="362" bestFit="1" customWidth="1"/>
    <col min="3" max="3" width="14.140625" style="362" customWidth="1"/>
    <col min="4" max="4" width="12.5703125" style="362" bestFit="1" customWidth="1"/>
    <col min="5" max="7" width="12.7109375" style="362" bestFit="1" customWidth="1"/>
    <col min="8" max="10" width="12.28515625" style="362" bestFit="1" customWidth="1"/>
    <col min="11" max="12" width="12.7109375" style="362" bestFit="1" customWidth="1"/>
    <col min="13" max="13" width="12.5703125" style="362" bestFit="1" customWidth="1"/>
    <col min="14" max="14" width="14.85546875" style="362" bestFit="1" customWidth="1"/>
    <col min="15" max="15" width="22.5703125" style="362" bestFit="1" customWidth="1"/>
    <col min="16" max="16" width="14.7109375" style="362" bestFit="1" customWidth="1"/>
    <col min="17" max="27" width="16.140625" style="362" bestFit="1" customWidth="1"/>
    <col min="28" max="16384" width="9.140625" style="362"/>
  </cols>
  <sheetData>
    <row r="1" spans="1:28" s="416" customFormat="1" ht="24" thickBot="1">
      <c r="A1" s="393" t="s">
        <v>584</v>
      </c>
      <c r="B1" s="417"/>
      <c r="C1" s="417" t="s">
        <v>749</v>
      </c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395" t="s">
        <v>585</v>
      </c>
      <c r="P1" s="417"/>
      <c r="Q1" s="417" t="str">
        <f>+C1</f>
        <v>เป้าหมายปริมาณน้ำสูญเสีย - ข้อตกลง ปีงบประมาณ 2564</v>
      </c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</row>
    <row r="2" spans="1:28">
      <c r="A2" s="418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9"/>
    </row>
    <row r="3" spans="1:28" s="425" customFormat="1" ht="26.25" customHeight="1">
      <c r="A3" s="420" t="s">
        <v>574</v>
      </c>
      <c r="B3" s="421" t="s">
        <v>586</v>
      </c>
      <c r="C3" s="421" t="s">
        <v>587</v>
      </c>
      <c r="D3" s="421" t="s">
        <v>588</v>
      </c>
      <c r="E3" s="421" t="s">
        <v>589</v>
      </c>
      <c r="F3" s="421" t="s">
        <v>590</v>
      </c>
      <c r="G3" s="421" t="s">
        <v>591</v>
      </c>
      <c r="H3" s="421" t="s">
        <v>592</v>
      </c>
      <c r="I3" s="421" t="s">
        <v>593</v>
      </c>
      <c r="J3" s="421" t="s">
        <v>594</v>
      </c>
      <c r="K3" s="421" t="s">
        <v>595</v>
      </c>
      <c r="L3" s="421" t="s">
        <v>596</v>
      </c>
      <c r="M3" s="422" t="s">
        <v>597</v>
      </c>
      <c r="N3" s="421" t="s">
        <v>571</v>
      </c>
      <c r="O3" s="423" t="s">
        <v>574</v>
      </c>
      <c r="P3" s="424" t="s">
        <v>598</v>
      </c>
      <c r="Q3" s="424" t="s">
        <v>599</v>
      </c>
      <c r="R3" s="424" t="s">
        <v>600</v>
      </c>
      <c r="S3" s="424" t="s">
        <v>601</v>
      </c>
      <c r="T3" s="424" t="s">
        <v>602</v>
      </c>
      <c r="U3" s="424" t="s">
        <v>603</v>
      </c>
      <c r="V3" s="424" t="s">
        <v>604</v>
      </c>
      <c r="W3" s="424" t="s">
        <v>605</v>
      </c>
      <c r="X3" s="424" t="s">
        <v>606</v>
      </c>
      <c r="Y3" s="424" t="s">
        <v>607</v>
      </c>
      <c r="Z3" s="424" t="s">
        <v>608</v>
      </c>
      <c r="AA3" s="424" t="s">
        <v>609</v>
      </c>
    </row>
    <row r="4" spans="1:28">
      <c r="A4" s="426" t="s">
        <v>638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8">
        <f>SUM(B4:M4)</f>
        <v>0</v>
      </c>
      <c r="O4" s="429" t="s">
        <v>638</v>
      </c>
      <c r="P4" s="430">
        <f>+B4</f>
        <v>0</v>
      </c>
      <c r="Q4" s="430">
        <f>+P4+C4</f>
        <v>0</v>
      </c>
      <c r="R4" s="430">
        <f t="shared" ref="R4:AA19" si="0">+Q4+D4</f>
        <v>0</v>
      </c>
      <c r="S4" s="430">
        <f t="shared" si="0"/>
        <v>0</v>
      </c>
      <c r="T4" s="430">
        <f t="shared" si="0"/>
        <v>0</v>
      </c>
      <c r="U4" s="430">
        <f t="shared" si="0"/>
        <v>0</v>
      </c>
      <c r="V4" s="430">
        <f t="shared" si="0"/>
        <v>0</v>
      </c>
      <c r="W4" s="430">
        <f t="shared" si="0"/>
        <v>0</v>
      </c>
      <c r="X4" s="430">
        <f t="shared" si="0"/>
        <v>0</v>
      </c>
      <c r="Y4" s="430">
        <f t="shared" si="0"/>
        <v>0</v>
      </c>
      <c r="Z4" s="430">
        <f t="shared" si="0"/>
        <v>0</v>
      </c>
      <c r="AA4" s="430">
        <f t="shared" si="0"/>
        <v>0</v>
      </c>
    </row>
    <row r="5" spans="1:28">
      <c r="A5" s="431" t="s">
        <v>610</v>
      </c>
      <c r="B5" s="427">
        <v>917136.28301631426</v>
      </c>
      <c r="C5" s="427">
        <v>726836.42597005237</v>
      </c>
      <c r="D5" s="427">
        <v>947577.07095706044</v>
      </c>
      <c r="E5" s="427">
        <v>951615.85331843141</v>
      </c>
      <c r="F5" s="427">
        <v>722441.88865457522</v>
      </c>
      <c r="G5" s="427">
        <v>1117435.5861110166</v>
      </c>
      <c r="H5" s="427">
        <v>672454.4774581152</v>
      </c>
      <c r="I5" s="427">
        <v>963922.1849066373</v>
      </c>
      <c r="J5" s="427">
        <v>872397.89779949607</v>
      </c>
      <c r="K5" s="427">
        <v>1119308.8545110519</v>
      </c>
      <c r="L5" s="427">
        <v>948912.04976125481</v>
      </c>
      <c r="M5" s="427">
        <v>932321.42753599212</v>
      </c>
      <c r="N5" s="428">
        <f>SUM(B5:M5)</f>
        <v>10892359.999999998</v>
      </c>
      <c r="O5" s="432" t="s">
        <v>610</v>
      </c>
      <c r="P5" s="430">
        <f t="shared" ref="P5:P31" si="1">+B5</f>
        <v>917136.28301631426</v>
      </c>
      <c r="Q5" s="430">
        <f t="shared" ref="Q5:AA31" si="2">+P5+C5</f>
        <v>1643972.7089863666</v>
      </c>
      <c r="R5" s="430">
        <f t="shared" si="0"/>
        <v>2591549.7799434271</v>
      </c>
      <c r="S5" s="430">
        <f t="shared" si="0"/>
        <v>3543165.6332618585</v>
      </c>
      <c r="T5" s="430">
        <f t="shared" si="0"/>
        <v>4265607.5219164342</v>
      </c>
      <c r="U5" s="430">
        <f t="shared" si="0"/>
        <v>5383043.1080274507</v>
      </c>
      <c r="V5" s="430">
        <f t="shared" si="0"/>
        <v>6055497.5854855664</v>
      </c>
      <c r="W5" s="430">
        <f t="shared" si="0"/>
        <v>7019419.7703922037</v>
      </c>
      <c r="X5" s="430">
        <f t="shared" si="0"/>
        <v>7891817.6681916993</v>
      </c>
      <c r="Y5" s="430">
        <f t="shared" si="0"/>
        <v>9011126.5227027517</v>
      </c>
      <c r="Z5" s="430">
        <f t="shared" si="0"/>
        <v>9960038.572464006</v>
      </c>
      <c r="AA5" s="430">
        <f t="shared" si="0"/>
        <v>10892359.999999998</v>
      </c>
      <c r="AB5" s="402"/>
    </row>
    <row r="6" spans="1:28">
      <c r="A6" s="431" t="s">
        <v>611</v>
      </c>
      <c r="B6" s="427">
        <v>10868.174502000023</v>
      </c>
      <c r="C6" s="427">
        <v>10096.799286833921</v>
      </c>
      <c r="D6" s="427">
        <v>9936.3144733650552</v>
      </c>
      <c r="E6" s="427">
        <v>10836.914656072528</v>
      </c>
      <c r="F6" s="427">
        <v>10261.423960935921</v>
      </c>
      <c r="G6" s="427">
        <v>11291.207175116419</v>
      </c>
      <c r="H6" s="427">
        <v>12589.882250847688</v>
      </c>
      <c r="I6" s="427">
        <v>12283.338219940866</v>
      </c>
      <c r="J6" s="427">
        <v>10785.720948476112</v>
      </c>
      <c r="K6" s="427">
        <v>10931.242422131902</v>
      </c>
      <c r="L6" s="427">
        <v>10187.459785990068</v>
      </c>
      <c r="M6" s="427">
        <v>10181.522318289441</v>
      </c>
      <c r="N6" s="428">
        <f t="shared" ref="N6:N31" si="3">SUM(B6:M6)</f>
        <v>130249.99999999994</v>
      </c>
      <c r="O6" s="432" t="s">
        <v>611</v>
      </c>
      <c r="P6" s="430">
        <f t="shared" si="1"/>
        <v>10868.174502000023</v>
      </c>
      <c r="Q6" s="430">
        <f t="shared" si="2"/>
        <v>20964.973788833944</v>
      </c>
      <c r="R6" s="430">
        <f t="shared" si="0"/>
        <v>30901.288262198999</v>
      </c>
      <c r="S6" s="430">
        <f t="shared" si="0"/>
        <v>41738.202918271527</v>
      </c>
      <c r="T6" s="430">
        <f t="shared" si="0"/>
        <v>51999.626879207448</v>
      </c>
      <c r="U6" s="430">
        <f t="shared" si="0"/>
        <v>63290.834054323866</v>
      </c>
      <c r="V6" s="430">
        <f t="shared" si="0"/>
        <v>75880.716305171547</v>
      </c>
      <c r="W6" s="430">
        <f t="shared" si="0"/>
        <v>88164.054525112413</v>
      </c>
      <c r="X6" s="430">
        <f t="shared" si="0"/>
        <v>98949.775473588525</v>
      </c>
      <c r="Y6" s="430">
        <f t="shared" si="0"/>
        <v>109881.01789572043</v>
      </c>
      <c r="Z6" s="430">
        <f t="shared" si="0"/>
        <v>120068.4776817105</v>
      </c>
      <c r="AA6" s="430">
        <f t="shared" si="0"/>
        <v>130249.99999999994</v>
      </c>
      <c r="AB6" s="402"/>
    </row>
    <row r="7" spans="1:28">
      <c r="A7" s="431" t="s">
        <v>612</v>
      </c>
      <c r="B7" s="427">
        <v>147594.26690650498</v>
      </c>
      <c r="C7" s="427">
        <v>105074.30159740651</v>
      </c>
      <c r="D7" s="427">
        <v>126755.90721748007</v>
      </c>
      <c r="E7" s="427">
        <v>108870.35329049034</v>
      </c>
      <c r="F7" s="427">
        <v>97105.1645067918</v>
      </c>
      <c r="G7" s="427">
        <v>112051.73263488297</v>
      </c>
      <c r="H7" s="427">
        <v>78049.999992945348</v>
      </c>
      <c r="I7" s="427">
        <v>55935.725518110325</v>
      </c>
      <c r="J7" s="427">
        <v>68032.930642049585</v>
      </c>
      <c r="K7" s="427">
        <v>70102.035621665476</v>
      </c>
      <c r="L7" s="427">
        <v>78054.195369809051</v>
      </c>
      <c r="M7" s="427">
        <v>76183.386701865413</v>
      </c>
      <c r="N7" s="428">
        <f t="shared" si="3"/>
        <v>1123810.0000000019</v>
      </c>
      <c r="O7" s="432" t="s">
        <v>612</v>
      </c>
      <c r="P7" s="430">
        <f t="shared" si="1"/>
        <v>147594.26690650498</v>
      </c>
      <c r="Q7" s="430">
        <f t="shared" si="2"/>
        <v>252668.56850391149</v>
      </c>
      <c r="R7" s="430">
        <f t="shared" si="0"/>
        <v>379424.47572139156</v>
      </c>
      <c r="S7" s="430">
        <f t="shared" si="0"/>
        <v>488294.8290118819</v>
      </c>
      <c r="T7" s="430">
        <f t="shared" si="0"/>
        <v>585399.9935186737</v>
      </c>
      <c r="U7" s="430">
        <f t="shared" si="0"/>
        <v>697451.72615355672</v>
      </c>
      <c r="V7" s="430">
        <f t="shared" si="0"/>
        <v>775501.72614650207</v>
      </c>
      <c r="W7" s="430">
        <f t="shared" si="0"/>
        <v>831437.4516646124</v>
      </c>
      <c r="X7" s="430">
        <f t="shared" si="0"/>
        <v>899470.38230666192</v>
      </c>
      <c r="Y7" s="430">
        <f t="shared" si="0"/>
        <v>969572.41792832734</v>
      </c>
      <c r="Z7" s="430">
        <f t="shared" si="0"/>
        <v>1047626.6132981364</v>
      </c>
      <c r="AA7" s="430">
        <f t="shared" si="0"/>
        <v>1123810.0000000019</v>
      </c>
      <c r="AB7" s="402"/>
    </row>
    <row r="8" spans="1:28">
      <c r="A8" s="431" t="s">
        <v>613</v>
      </c>
      <c r="B8" s="427">
        <v>138811.07047776069</v>
      </c>
      <c r="C8" s="427">
        <v>124077.01101131679</v>
      </c>
      <c r="D8" s="427">
        <v>139979.27273381286</v>
      </c>
      <c r="E8" s="427">
        <v>110714.79903356876</v>
      </c>
      <c r="F8" s="427">
        <v>81658.928517221822</v>
      </c>
      <c r="G8" s="427">
        <v>141632.00181336061</v>
      </c>
      <c r="H8" s="427">
        <v>114994.89908761461</v>
      </c>
      <c r="I8" s="427">
        <v>90982.180287354393</v>
      </c>
      <c r="J8" s="427">
        <v>82200.05125905259</v>
      </c>
      <c r="K8" s="427">
        <v>117650.79826634115</v>
      </c>
      <c r="L8" s="427">
        <v>100024.06791139592</v>
      </c>
      <c r="M8" s="427">
        <v>84024.919601201836</v>
      </c>
      <c r="N8" s="428">
        <f t="shared" si="3"/>
        <v>1326750.0000000021</v>
      </c>
      <c r="O8" s="432" t="s">
        <v>613</v>
      </c>
      <c r="P8" s="430">
        <f t="shared" si="1"/>
        <v>138811.07047776069</v>
      </c>
      <c r="Q8" s="430">
        <f t="shared" si="2"/>
        <v>262888.08148907748</v>
      </c>
      <c r="R8" s="430">
        <f t="shared" si="0"/>
        <v>402867.35422289034</v>
      </c>
      <c r="S8" s="430">
        <f t="shared" si="0"/>
        <v>513582.1532564591</v>
      </c>
      <c r="T8" s="430">
        <f t="shared" si="0"/>
        <v>595241.08177368087</v>
      </c>
      <c r="U8" s="430">
        <f t="shared" si="0"/>
        <v>736873.08358704147</v>
      </c>
      <c r="V8" s="430">
        <f t="shared" si="0"/>
        <v>851867.98267465609</v>
      </c>
      <c r="W8" s="430">
        <f t="shared" si="0"/>
        <v>942850.16296201048</v>
      </c>
      <c r="X8" s="430">
        <f t="shared" si="0"/>
        <v>1025050.2142210631</v>
      </c>
      <c r="Y8" s="430">
        <f t="shared" si="0"/>
        <v>1142701.0124874043</v>
      </c>
      <c r="Z8" s="430">
        <f t="shared" si="0"/>
        <v>1242725.0803988003</v>
      </c>
      <c r="AA8" s="430">
        <f t="shared" si="0"/>
        <v>1326750.0000000021</v>
      </c>
      <c r="AB8" s="402"/>
    </row>
    <row r="9" spans="1:28">
      <c r="A9" s="431" t="s">
        <v>614</v>
      </c>
      <c r="B9" s="427">
        <v>36228.618731857016</v>
      </c>
      <c r="C9" s="427">
        <v>29343.517269390286</v>
      </c>
      <c r="D9" s="427">
        <v>35443.66701263687</v>
      </c>
      <c r="E9" s="427">
        <v>30528.421936039085</v>
      </c>
      <c r="F9" s="427">
        <v>30186.010359995213</v>
      </c>
      <c r="G9" s="427">
        <v>41232.01932141633</v>
      </c>
      <c r="H9" s="427">
        <v>26751.348445751151</v>
      </c>
      <c r="I9" s="427">
        <v>25746.423955687613</v>
      </c>
      <c r="J9" s="427">
        <v>24312.240000169375</v>
      </c>
      <c r="K9" s="427">
        <v>32206.209886369295</v>
      </c>
      <c r="L9" s="427">
        <v>25680.799896842975</v>
      </c>
      <c r="M9" s="427">
        <v>24990.723183844995</v>
      </c>
      <c r="N9" s="428">
        <f t="shared" si="3"/>
        <v>362650.00000000023</v>
      </c>
      <c r="O9" s="432" t="s">
        <v>614</v>
      </c>
      <c r="P9" s="430">
        <f t="shared" si="1"/>
        <v>36228.618731857016</v>
      </c>
      <c r="Q9" s="430">
        <f t="shared" si="2"/>
        <v>65572.136001247301</v>
      </c>
      <c r="R9" s="430">
        <f t="shared" si="0"/>
        <v>101015.80301388417</v>
      </c>
      <c r="S9" s="430">
        <f t="shared" si="0"/>
        <v>131544.22494992326</v>
      </c>
      <c r="T9" s="430">
        <f t="shared" si="0"/>
        <v>161730.23530991847</v>
      </c>
      <c r="U9" s="430">
        <f t="shared" si="0"/>
        <v>202962.2546313348</v>
      </c>
      <c r="V9" s="430">
        <f t="shared" si="0"/>
        <v>229713.60307708595</v>
      </c>
      <c r="W9" s="430">
        <f t="shared" si="0"/>
        <v>255460.02703277356</v>
      </c>
      <c r="X9" s="430">
        <f t="shared" si="0"/>
        <v>279772.26703294297</v>
      </c>
      <c r="Y9" s="430">
        <f t="shared" si="0"/>
        <v>311978.47691931226</v>
      </c>
      <c r="Z9" s="430">
        <f t="shared" si="0"/>
        <v>337659.27681615524</v>
      </c>
      <c r="AA9" s="430">
        <f t="shared" si="0"/>
        <v>362650.00000000023</v>
      </c>
      <c r="AB9" s="402"/>
    </row>
    <row r="10" spans="1:28">
      <c r="A10" s="431" t="s">
        <v>615</v>
      </c>
      <c r="B10" s="427">
        <v>31903.336124154463</v>
      </c>
      <c r="C10" s="427">
        <v>32302.61185957391</v>
      </c>
      <c r="D10" s="427">
        <v>32196.290218122493</v>
      </c>
      <c r="E10" s="427">
        <v>34245.942998431216</v>
      </c>
      <c r="F10" s="427">
        <v>32178.549627669447</v>
      </c>
      <c r="G10" s="427">
        <v>36763.614086810325</v>
      </c>
      <c r="H10" s="427">
        <v>34574.832695332589</v>
      </c>
      <c r="I10" s="427">
        <v>43247.862074454824</v>
      </c>
      <c r="J10" s="427">
        <v>39629.820762718082</v>
      </c>
      <c r="K10" s="427">
        <v>41207.061063132234</v>
      </c>
      <c r="L10" s="427">
        <v>35038.571555603427</v>
      </c>
      <c r="M10" s="427">
        <v>36241.506933996745</v>
      </c>
      <c r="N10" s="428">
        <f t="shared" si="3"/>
        <v>429529.99999999977</v>
      </c>
      <c r="O10" s="432" t="s">
        <v>615</v>
      </c>
      <c r="P10" s="430">
        <f t="shared" si="1"/>
        <v>31903.336124154463</v>
      </c>
      <c r="Q10" s="430">
        <f t="shared" si="2"/>
        <v>64205.947983728372</v>
      </c>
      <c r="R10" s="430">
        <f t="shared" si="0"/>
        <v>96402.238201850865</v>
      </c>
      <c r="S10" s="430">
        <f t="shared" si="0"/>
        <v>130648.18120028208</v>
      </c>
      <c r="T10" s="430">
        <f t="shared" si="0"/>
        <v>162826.73082795151</v>
      </c>
      <c r="U10" s="430">
        <f t="shared" si="0"/>
        <v>199590.34491476184</v>
      </c>
      <c r="V10" s="430">
        <f t="shared" si="0"/>
        <v>234165.17761009443</v>
      </c>
      <c r="W10" s="430">
        <f t="shared" si="0"/>
        <v>277413.03968454927</v>
      </c>
      <c r="X10" s="430">
        <f t="shared" si="0"/>
        <v>317042.86044726736</v>
      </c>
      <c r="Y10" s="430">
        <f t="shared" si="0"/>
        <v>358249.92151039961</v>
      </c>
      <c r="Z10" s="430">
        <f t="shared" si="0"/>
        <v>393288.49306600302</v>
      </c>
      <c r="AA10" s="430">
        <f t="shared" si="0"/>
        <v>429529.99999999977</v>
      </c>
      <c r="AB10" s="402"/>
    </row>
    <row r="11" spans="1:28">
      <c r="A11" s="431" t="s">
        <v>616</v>
      </c>
      <c r="B11" s="427">
        <v>59846.177599612594</v>
      </c>
      <c r="C11" s="427">
        <v>55369.681794896402</v>
      </c>
      <c r="D11" s="427">
        <v>55080.369039925106</v>
      </c>
      <c r="E11" s="427">
        <v>51855.739874006395</v>
      </c>
      <c r="F11" s="427">
        <v>46861.240204711299</v>
      </c>
      <c r="G11" s="427">
        <v>45876.398437928321</v>
      </c>
      <c r="H11" s="427">
        <v>55414.812564779044</v>
      </c>
      <c r="I11" s="427">
        <v>52251.068195466389</v>
      </c>
      <c r="J11" s="427">
        <v>52738.433714769926</v>
      </c>
      <c r="K11" s="427">
        <v>46894.805931763956</v>
      </c>
      <c r="L11" s="427">
        <v>40206.241602696973</v>
      </c>
      <c r="M11" s="427">
        <v>47425.031039443566</v>
      </c>
      <c r="N11" s="428">
        <f t="shared" si="3"/>
        <v>609820</v>
      </c>
      <c r="O11" s="432" t="s">
        <v>616</v>
      </c>
      <c r="P11" s="430">
        <f t="shared" si="1"/>
        <v>59846.177599612594</v>
      </c>
      <c r="Q11" s="430">
        <f t="shared" si="2"/>
        <v>115215.859394509</v>
      </c>
      <c r="R11" s="430">
        <f t="shared" si="0"/>
        <v>170296.2284344341</v>
      </c>
      <c r="S11" s="430">
        <f t="shared" si="0"/>
        <v>222151.9683084405</v>
      </c>
      <c r="T11" s="430">
        <f t="shared" si="0"/>
        <v>269013.2085131518</v>
      </c>
      <c r="U11" s="430">
        <f t="shared" si="0"/>
        <v>314889.60695108015</v>
      </c>
      <c r="V11" s="430">
        <f t="shared" si="0"/>
        <v>370304.41951585922</v>
      </c>
      <c r="W11" s="430">
        <f t="shared" si="0"/>
        <v>422555.48771132564</v>
      </c>
      <c r="X11" s="430">
        <f t="shared" si="0"/>
        <v>475293.92142609553</v>
      </c>
      <c r="Y11" s="430">
        <f t="shared" si="0"/>
        <v>522188.72735785949</v>
      </c>
      <c r="Z11" s="430">
        <f t="shared" si="0"/>
        <v>562394.96896055643</v>
      </c>
      <c r="AA11" s="430">
        <f t="shared" si="0"/>
        <v>609820</v>
      </c>
      <c r="AB11" s="402"/>
    </row>
    <row r="12" spans="1:28">
      <c r="A12" s="431" t="s">
        <v>617</v>
      </c>
      <c r="B12" s="427">
        <v>26657.821485130582</v>
      </c>
      <c r="C12" s="427">
        <v>20491.120615862659</v>
      </c>
      <c r="D12" s="427">
        <v>21686.752816528242</v>
      </c>
      <c r="E12" s="427">
        <v>17505.546216925606</v>
      </c>
      <c r="F12" s="427">
        <v>10387.381804052871</v>
      </c>
      <c r="G12" s="427">
        <v>34559.352222693386</v>
      </c>
      <c r="H12" s="427">
        <v>20100.159640452359</v>
      </c>
      <c r="I12" s="427">
        <v>6845.1627443176112</v>
      </c>
      <c r="J12" s="427">
        <v>10346.72719899712</v>
      </c>
      <c r="K12" s="427">
        <v>26185.637780332574</v>
      </c>
      <c r="L12" s="427">
        <v>21370.062138142806</v>
      </c>
      <c r="M12" s="427">
        <v>21604.275336564213</v>
      </c>
      <c r="N12" s="428">
        <f t="shared" si="3"/>
        <v>237740.00000000006</v>
      </c>
      <c r="O12" s="432" t="s">
        <v>617</v>
      </c>
      <c r="P12" s="430">
        <f t="shared" si="1"/>
        <v>26657.821485130582</v>
      </c>
      <c r="Q12" s="430">
        <f t="shared" si="2"/>
        <v>47148.942100993241</v>
      </c>
      <c r="R12" s="430">
        <f t="shared" si="0"/>
        <v>68835.694917521483</v>
      </c>
      <c r="S12" s="430">
        <f t="shared" si="0"/>
        <v>86341.241134447089</v>
      </c>
      <c r="T12" s="430">
        <f t="shared" si="0"/>
        <v>96728.622938499961</v>
      </c>
      <c r="U12" s="430">
        <f t="shared" si="0"/>
        <v>131287.97516119335</v>
      </c>
      <c r="V12" s="430">
        <f t="shared" si="0"/>
        <v>151388.13480164571</v>
      </c>
      <c r="W12" s="430">
        <f t="shared" si="0"/>
        <v>158233.29754596332</v>
      </c>
      <c r="X12" s="430">
        <f t="shared" si="0"/>
        <v>168580.02474496042</v>
      </c>
      <c r="Y12" s="430">
        <f t="shared" si="0"/>
        <v>194765.66252529301</v>
      </c>
      <c r="Z12" s="430">
        <f t="shared" si="0"/>
        <v>216135.72466343583</v>
      </c>
      <c r="AA12" s="430">
        <f t="shared" si="0"/>
        <v>237740.00000000006</v>
      </c>
      <c r="AB12" s="402"/>
    </row>
    <row r="13" spans="1:28">
      <c r="A13" s="431" t="s">
        <v>618</v>
      </c>
      <c r="B13" s="427">
        <v>85862.038642528234</v>
      </c>
      <c r="C13" s="427">
        <v>86679.16845560557</v>
      </c>
      <c r="D13" s="427">
        <v>87378.666121846938</v>
      </c>
      <c r="E13" s="427">
        <v>86669.088353983825</v>
      </c>
      <c r="F13" s="427">
        <v>83542.531285348407</v>
      </c>
      <c r="G13" s="427">
        <v>82316.44475334126</v>
      </c>
      <c r="H13" s="427">
        <v>74417.598177835054</v>
      </c>
      <c r="I13" s="427">
        <v>83840.916580695019</v>
      </c>
      <c r="J13" s="427">
        <v>92206.434067135444</v>
      </c>
      <c r="K13" s="427">
        <v>89771.783379728033</v>
      </c>
      <c r="L13" s="427">
        <v>86188.694455797668</v>
      </c>
      <c r="M13" s="427">
        <v>85016.635726153036</v>
      </c>
      <c r="N13" s="428">
        <f t="shared" si="3"/>
        <v>1023889.9999999984</v>
      </c>
      <c r="O13" s="432" t="s">
        <v>618</v>
      </c>
      <c r="P13" s="430">
        <f t="shared" si="1"/>
        <v>85862.038642528234</v>
      </c>
      <c r="Q13" s="430">
        <f t="shared" si="2"/>
        <v>172541.2070981338</v>
      </c>
      <c r="R13" s="430">
        <f t="shared" si="0"/>
        <v>259919.87321998074</v>
      </c>
      <c r="S13" s="430">
        <f t="shared" si="0"/>
        <v>346588.96157396457</v>
      </c>
      <c r="T13" s="430">
        <f t="shared" si="0"/>
        <v>430131.49285931297</v>
      </c>
      <c r="U13" s="430">
        <f t="shared" si="0"/>
        <v>512447.93761265423</v>
      </c>
      <c r="V13" s="430">
        <f t="shared" si="0"/>
        <v>586865.53579048929</v>
      </c>
      <c r="W13" s="430">
        <f t="shared" si="0"/>
        <v>670706.45237118425</v>
      </c>
      <c r="X13" s="430">
        <f t="shared" si="0"/>
        <v>762912.88643831969</v>
      </c>
      <c r="Y13" s="430">
        <f t="shared" si="0"/>
        <v>852684.66981804767</v>
      </c>
      <c r="Z13" s="430">
        <f t="shared" si="0"/>
        <v>938873.36427384533</v>
      </c>
      <c r="AA13" s="430">
        <f t="shared" si="0"/>
        <v>1023889.9999999984</v>
      </c>
      <c r="AB13" s="402"/>
    </row>
    <row r="14" spans="1:28">
      <c r="A14" s="431" t="s">
        <v>619</v>
      </c>
      <c r="B14" s="427">
        <v>5556.7474120850457</v>
      </c>
      <c r="C14" s="427">
        <v>5886.2961444353932</v>
      </c>
      <c r="D14" s="427">
        <v>6348.0345906941657</v>
      </c>
      <c r="E14" s="427">
        <v>6411.8083557615246</v>
      </c>
      <c r="F14" s="427">
        <v>5759.9291724806317</v>
      </c>
      <c r="G14" s="427">
        <v>7024.8227988306062</v>
      </c>
      <c r="H14" s="427">
        <v>6341.6454978780348</v>
      </c>
      <c r="I14" s="427">
        <v>5575.0112866337658</v>
      </c>
      <c r="J14" s="427">
        <v>5527.4073466064801</v>
      </c>
      <c r="K14" s="427">
        <v>5539.3276161853719</v>
      </c>
      <c r="L14" s="427">
        <v>5797.6298528247571</v>
      </c>
      <c r="M14" s="427">
        <v>5051.3399255842596</v>
      </c>
      <c r="N14" s="428">
        <f t="shared" si="3"/>
        <v>70820.000000000029</v>
      </c>
      <c r="O14" s="432" t="s">
        <v>619</v>
      </c>
      <c r="P14" s="430">
        <f t="shared" si="1"/>
        <v>5556.7474120850457</v>
      </c>
      <c r="Q14" s="430">
        <f t="shared" si="2"/>
        <v>11443.043556520439</v>
      </c>
      <c r="R14" s="430">
        <f t="shared" si="0"/>
        <v>17791.078147214605</v>
      </c>
      <c r="S14" s="430">
        <f t="shared" si="0"/>
        <v>24202.886502976129</v>
      </c>
      <c r="T14" s="430">
        <f t="shared" si="0"/>
        <v>29962.815675456761</v>
      </c>
      <c r="U14" s="430">
        <f t="shared" si="0"/>
        <v>36987.638474287363</v>
      </c>
      <c r="V14" s="430">
        <f t="shared" si="0"/>
        <v>43329.283972165402</v>
      </c>
      <c r="W14" s="430">
        <f t="shared" si="0"/>
        <v>48904.295258799168</v>
      </c>
      <c r="X14" s="430">
        <f t="shared" si="0"/>
        <v>54431.702605405648</v>
      </c>
      <c r="Y14" s="430">
        <f t="shared" si="0"/>
        <v>59971.03022159102</v>
      </c>
      <c r="Z14" s="430">
        <f t="shared" si="0"/>
        <v>65768.660074415777</v>
      </c>
      <c r="AA14" s="430">
        <f t="shared" si="0"/>
        <v>70820.000000000029</v>
      </c>
      <c r="AB14" s="402"/>
    </row>
    <row r="15" spans="1:28">
      <c r="A15" s="431" t="s">
        <v>620</v>
      </c>
      <c r="B15" s="427">
        <v>257568.3905131371</v>
      </c>
      <c r="C15" s="427">
        <v>217520.72890425345</v>
      </c>
      <c r="D15" s="427">
        <v>303113.83807062299</v>
      </c>
      <c r="E15" s="427">
        <v>267359.69982884789</v>
      </c>
      <c r="F15" s="427">
        <v>189266.6917191525</v>
      </c>
      <c r="G15" s="427">
        <v>357714.84355104761</v>
      </c>
      <c r="H15" s="427">
        <v>213781.67850097036</v>
      </c>
      <c r="I15" s="427">
        <v>183163.29926857841</v>
      </c>
      <c r="J15" s="427">
        <v>161346.50108162023</v>
      </c>
      <c r="K15" s="427">
        <v>238109.71907609049</v>
      </c>
      <c r="L15" s="427">
        <v>204980.53073950799</v>
      </c>
      <c r="M15" s="427">
        <v>223934.07874617015</v>
      </c>
      <c r="N15" s="428">
        <f t="shared" si="3"/>
        <v>2817859.9999999995</v>
      </c>
      <c r="O15" s="432" t="s">
        <v>620</v>
      </c>
      <c r="P15" s="430">
        <f t="shared" si="1"/>
        <v>257568.3905131371</v>
      </c>
      <c r="Q15" s="430">
        <f t="shared" si="2"/>
        <v>475089.11941739055</v>
      </c>
      <c r="R15" s="430">
        <f t="shared" si="0"/>
        <v>778202.95748801355</v>
      </c>
      <c r="S15" s="430">
        <f t="shared" si="0"/>
        <v>1045562.6573168614</v>
      </c>
      <c r="T15" s="430">
        <f t="shared" si="0"/>
        <v>1234829.3490360139</v>
      </c>
      <c r="U15" s="430">
        <f t="shared" si="0"/>
        <v>1592544.1925870616</v>
      </c>
      <c r="V15" s="430">
        <f t="shared" si="0"/>
        <v>1806325.8710880319</v>
      </c>
      <c r="W15" s="430">
        <f t="shared" si="0"/>
        <v>1989489.1703566103</v>
      </c>
      <c r="X15" s="430">
        <f t="shared" si="0"/>
        <v>2150835.6714382307</v>
      </c>
      <c r="Y15" s="430">
        <f t="shared" si="0"/>
        <v>2388945.3905143212</v>
      </c>
      <c r="Z15" s="430">
        <f t="shared" si="0"/>
        <v>2593925.9212538293</v>
      </c>
      <c r="AA15" s="430">
        <f t="shared" si="0"/>
        <v>2817859.9999999995</v>
      </c>
      <c r="AB15" s="402"/>
    </row>
    <row r="16" spans="1:28">
      <c r="A16" s="431" t="s">
        <v>621</v>
      </c>
      <c r="B16" s="427">
        <v>21792.22057149242</v>
      </c>
      <c r="C16" s="427">
        <v>22890.606219206544</v>
      </c>
      <c r="D16" s="427">
        <v>19273.082529131483</v>
      </c>
      <c r="E16" s="427">
        <v>17874.284896728423</v>
      </c>
      <c r="F16" s="427">
        <v>17699.871553471894</v>
      </c>
      <c r="G16" s="427">
        <v>21128.200552619281</v>
      </c>
      <c r="H16" s="427">
        <v>21278.322852775716</v>
      </c>
      <c r="I16" s="427">
        <v>16178.185925091209</v>
      </c>
      <c r="J16" s="427">
        <v>16257.396482680153</v>
      </c>
      <c r="K16" s="427">
        <v>22082.032084379389</v>
      </c>
      <c r="L16" s="427">
        <v>17636.011839904299</v>
      </c>
      <c r="M16" s="427">
        <v>16079.784492519029</v>
      </c>
      <c r="N16" s="428">
        <f t="shared" si="3"/>
        <v>230169.99999999988</v>
      </c>
      <c r="O16" s="432" t="s">
        <v>621</v>
      </c>
      <c r="P16" s="430">
        <f t="shared" si="1"/>
        <v>21792.22057149242</v>
      </c>
      <c r="Q16" s="430">
        <f t="shared" si="2"/>
        <v>44682.826790698964</v>
      </c>
      <c r="R16" s="430">
        <f t="shared" si="0"/>
        <v>63955.909319830447</v>
      </c>
      <c r="S16" s="430">
        <f t="shared" si="0"/>
        <v>81830.19421655887</v>
      </c>
      <c r="T16" s="430">
        <f t="shared" si="0"/>
        <v>99530.065770030764</v>
      </c>
      <c r="U16" s="430">
        <f t="shared" si="0"/>
        <v>120658.26632265004</v>
      </c>
      <c r="V16" s="430">
        <f t="shared" si="0"/>
        <v>141936.58917542576</v>
      </c>
      <c r="W16" s="430">
        <f t="shared" si="0"/>
        <v>158114.77510051697</v>
      </c>
      <c r="X16" s="430">
        <f t="shared" si="0"/>
        <v>174372.17158319714</v>
      </c>
      <c r="Y16" s="430">
        <f t="shared" si="0"/>
        <v>196454.20366757654</v>
      </c>
      <c r="Z16" s="430">
        <f t="shared" si="0"/>
        <v>214090.21550748084</v>
      </c>
      <c r="AA16" s="430">
        <f t="shared" si="0"/>
        <v>230169.99999999988</v>
      </c>
      <c r="AB16" s="402"/>
    </row>
    <row r="17" spans="1:28">
      <c r="A17" s="431" t="s">
        <v>622</v>
      </c>
      <c r="B17" s="427">
        <v>51220.708323659142</v>
      </c>
      <c r="C17" s="427">
        <v>37877.599668617491</v>
      </c>
      <c r="D17" s="427">
        <v>47851.057527514422</v>
      </c>
      <c r="E17" s="427">
        <v>48118.673072468708</v>
      </c>
      <c r="F17" s="427">
        <v>34675.595355742349</v>
      </c>
      <c r="G17" s="427">
        <v>60823.238184794871</v>
      </c>
      <c r="H17" s="427">
        <v>35437.370611678605</v>
      </c>
      <c r="I17" s="427">
        <v>25953.430357871403</v>
      </c>
      <c r="J17" s="427">
        <v>31299.248558366642</v>
      </c>
      <c r="K17" s="427">
        <v>47366.985277031505</v>
      </c>
      <c r="L17" s="427">
        <v>33559.481740302304</v>
      </c>
      <c r="M17" s="427">
        <v>37406.61132195282</v>
      </c>
      <c r="N17" s="428">
        <f t="shared" si="3"/>
        <v>491590.00000000023</v>
      </c>
      <c r="O17" s="432" t="s">
        <v>622</v>
      </c>
      <c r="P17" s="430">
        <f t="shared" si="1"/>
        <v>51220.708323659142</v>
      </c>
      <c r="Q17" s="430">
        <f t="shared" si="2"/>
        <v>89098.307992276634</v>
      </c>
      <c r="R17" s="430">
        <f t="shared" si="0"/>
        <v>136949.36551979106</v>
      </c>
      <c r="S17" s="430">
        <f t="shared" si="0"/>
        <v>185068.03859225975</v>
      </c>
      <c r="T17" s="430">
        <f t="shared" si="0"/>
        <v>219743.6339480021</v>
      </c>
      <c r="U17" s="430">
        <f t="shared" si="0"/>
        <v>280566.87213279697</v>
      </c>
      <c r="V17" s="430">
        <f t="shared" si="0"/>
        <v>316004.2427444756</v>
      </c>
      <c r="W17" s="430">
        <f t="shared" si="0"/>
        <v>341957.67310234701</v>
      </c>
      <c r="X17" s="430">
        <f t="shared" si="0"/>
        <v>373256.92166071362</v>
      </c>
      <c r="Y17" s="430">
        <f t="shared" si="0"/>
        <v>420623.90693774511</v>
      </c>
      <c r="Z17" s="430">
        <f t="shared" si="0"/>
        <v>454183.3886780474</v>
      </c>
      <c r="AA17" s="430">
        <f t="shared" si="0"/>
        <v>491590.00000000023</v>
      </c>
      <c r="AB17" s="402"/>
    </row>
    <row r="18" spans="1:28">
      <c r="A18" s="431" t="s">
        <v>623</v>
      </c>
      <c r="B18" s="427">
        <v>139112.56986643482</v>
      </c>
      <c r="C18" s="427">
        <v>108357.29304075008</v>
      </c>
      <c r="D18" s="427">
        <v>122762.73577280043</v>
      </c>
      <c r="E18" s="427">
        <v>112942.71833316862</v>
      </c>
      <c r="F18" s="427">
        <v>84400.229274205543</v>
      </c>
      <c r="G18" s="427">
        <v>139950.41974872234</v>
      </c>
      <c r="H18" s="427">
        <v>106429.6645885359</v>
      </c>
      <c r="I18" s="427">
        <v>102290.79874967784</v>
      </c>
      <c r="J18" s="427">
        <v>103603.54037203605</v>
      </c>
      <c r="K18" s="427">
        <v>126485.72931626605</v>
      </c>
      <c r="L18" s="427">
        <v>120159.58691166903</v>
      </c>
      <c r="M18" s="427">
        <v>137204.71402573324</v>
      </c>
      <c r="N18" s="428">
        <f t="shared" si="3"/>
        <v>1403700</v>
      </c>
      <c r="O18" s="432" t="s">
        <v>623</v>
      </c>
      <c r="P18" s="430">
        <f t="shared" si="1"/>
        <v>139112.56986643482</v>
      </c>
      <c r="Q18" s="430">
        <f t="shared" si="2"/>
        <v>247469.8629071849</v>
      </c>
      <c r="R18" s="430">
        <f t="shared" si="0"/>
        <v>370232.59867998533</v>
      </c>
      <c r="S18" s="430">
        <f t="shared" si="0"/>
        <v>483175.31701315392</v>
      </c>
      <c r="T18" s="430">
        <f t="shared" si="0"/>
        <v>567575.54628735944</v>
      </c>
      <c r="U18" s="430">
        <f t="shared" si="0"/>
        <v>707525.96603608178</v>
      </c>
      <c r="V18" s="430">
        <f t="shared" si="0"/>
        <v>813955.63062461768</v>
      </c>
      <c r="W18" s="430">
        <f t="shared" si="0"/>
        <v>916246.42937429552</v>
      </c>
      <c r="X18" s="430">
        <f t="shared" si="0"/>
        <v>1019849.9697463316</v>
      </c>
      <c r="Y18" s="430">
        <f t="shared" si="0"/>
        <v>1146335.6990625977</v>
      </c>
      <c r="Z18" s="430">
        <f t="shared" si="0"/>
        <v>1266495.2859742667</v>
      </c>
      <c r="AA18" s="430">
        <f t="shared" si="0"/>
        <v>1403700</v>
      </c>
      <c r="AB18" s="402"/>
    </row>
    <row r="19" spans="1:28">
      <c r="A19" s="431" t="s">
        <v>624</v>
      </c>
      <c r="B19" s="427">
        <v>23879.583576503646</v>
      </c>
      <c r="C19" s="427">
        <v>23987.211577501643</v>
      </c>
      <c r="D19" s="427">
        <v>22899.15370092669</v>
      </c>
      <c r="E19" s="427">
        <v>23976.575396480548</v>
      </c>
      <c r="F19" s="427">
        <v>22350.199484381359</v>
      </c>
      <c r="G19" s="427">
        <v>23588.368153477524</v>
      </c>
      <c r="H19" s="427">
        <v>26376.258222833552</v>
      </c>
      <c r="I19" s="427">
        <v>27982.400661514403</v>
      </c>
      <c r="J19" s="427">
        <v>26358.560572905888</v>
      </c>
      <c r="K19" s="427">
        <v>24307.052685642106</v>
      </c>
      <c r="L19" s="427">
        <v>25301.357469699695</v>
      </c>
      <c r="M19" s="427">
        <v>23663.278498132888</v>
      </c>
      <c r="N19" s="428">
        <f t="shared" si="3"/>
        <v>294669.99999999994</v>
      </c>
      <c r="O19" s="432" t="s">
        <v>624</v>
      </c>
      <c r="P19" s="430">
        <f t="shared" si="1"/>
        <v>23879.583576503646</v>
      </c>
      <c r="Q19" s="430">
        <f t="shared" si="2"/>
        <v>47866.795154005289</v>
      </c>
      <c r="R19" s="430">
        <f t="shared" si="0"/>
        <v>70765.948854931979</v>
      </c>
      <c r="S19" s="430">
        <f t="shared" si="0"/>
        <v>94742.524251412528</v>
      </c>
      <c r="T19" s="430">
        <f t="shared" si="0"/>
        <v>117092.72373579389</v>
      </c>
      <c r="U19" s="430">
        <f t="shared" si="0"/>
        <v>140681.0918892714</v>
      </c>
      <c r="V19" s="430">
        <f t="shared" si="0"/>
        <v>167057.35011210496</v>
      </c>
      <c r="W19" s="430">
        <f t="shared" si="0"/>
        <v>195039.75077361937</v>
      </c>
      <c r="X19" s="430">
        <f t="shared" si="0"/>
        <v>221398.31134652527</v>
      </c>
      <c r="Y19" s="430">
        <f t="shared" si="0"/>
        <v>245705.36403216736</v>
      </c>
      <c r="Z19" s="430">
        <f t="shared" si="0"/>
        <v>271006.72150186705</v>
      </c>
      <c r="AA19" s="430">
        <f t="shared" si="0"/>
        <v>294669.99999999994</v>
      </c>
      <c r="AB19" s="402"/>
    </row>
    <row r="20" spans="1:28">
      <c r="A20" s="431" t="s">
        <v>625</v>
      </c>
      <c r="B20" s="427">
        <v>16493.430894057157</v>
      </c>
      <c r="C20" s="427">
        <v>15115.478685268848</v>
      </c>
      <c r="D20" s="427">
        <v>16146.714697797797</v>
      </c>
      <c r="E20" s="427">
        <v>13125.417589868521</v>
      </c>
      <c r="F20" s="427">
        <v>11060.485792402127</v>
      </c>
      <c r="G20" s="427">
        <v>20739.12200126439</v>
      </c>
      <c r="H20" s="427">
        <v>11619.055968799119</v>
      </c>
      <c r="I20" s="427">
        <v>13336.237451706766</v>
      </c>
      <c r="J20" s="427">
        <v>11090.766033276668</v>
      </c>
      <c r="K20" s="427">
        <v>15186.595383788808</v>
      </c>
      <c r="L20" s="427">
        <v>11388.033328591468</v>
      </c>
      <c r="M20" s="427">
        <v>16418.662173178302</v>
      </c>
      <c r="N20" s="428">
        <f t="shared" si="3"/>
        <v>171720</v>
      </c>
      <c r="O20" s="432" t="s">
        <v>625</v>
      </c>
      <c r="P20" s="430">
        <f t="shared" si="1"/>
        <v>16493.430894057157</v>
      </c>
      <c r="Q20" s="430">
        <f t="shared" si="2"/>
        <v>31608.909579326006</v>
      </c>
      <c r="R20" s="430">
        <f t="shared" si="2"/>
        <v>47755.624277123803</v>
      </c>
      <c r="S20" s="430">
        <f t="shared" si="2"/>
        <v>60881.041866992324</v>
      </c>
      <c r="T20" s="430">
        <f t="shared" si="2"/>
        <v>71941.527659394458</v>
      </c>
      <c r="U20" s="430">
        <f t="shared" si="2"/>
        <v>92680.649660658848</v>
      </c>
      <c r="V20" s="430">
        <f t="shared" si="2"/>
        <v>104299.70562945797</v>
      </c>
      <c r="W20" s="430">
        <f t="shared" si="2"/>
        <v>117635.94308116473</v>
      </c>
      <c r="X20" s="430">
        <f t="shared" si="2"/>
        <v>128726.7091144414</v>
      </c>
      <c r="Y20" s="430">
        <f t="shared" si="2"/>
        <v>143913.30449823022</v>
      </c>
      <c r="Z20" s="430">
        <f t="shared" si="2"/>
        <v>155301.33782682169</v>
      </c>
      <c r="AA20" s="430">
        <f t="shared" si="2"/>
        <v>171720</v>
      </c>
      <c r="AB20" s="402"/>
    </row>
    <row r="21" spans="1:28">
      <c r="A21" s="431" t="s">
        <v>626</v>
      </c>
      <c r="B21" s="427">
        <v>121555.84152950265</v>
      </c>
      <c r="C21" s="427">
        <v>120710.97757663921</v>
      </c>
      <c r="D21" s="427">
        <v>125559.78716376325</v>
      </c>
      <c r="E21" s="427">
        <v>128444.56913370272</v>
      </c>
      <c r="F21" s="427">
        <v>124711.05688687362</v>
      </c>
      <c r="G21" s="427">
        <v>144159.09826040315</v>
      </c>
      <c r="H21" s="427">
        <v>141262.17790228216</v>
      </c>
      <c r="I21" s="427">
        <v>151161.73126288585</v>
      </c>
      <c r="J21" s="427">
        <v>137265.28053656797</v>
      </c>
      <c r="K21" s="427">
        <v>137242.56411163002</v>
      </c>
      <c r="L21" s="427">
        <v>134101.88822084118</v>
      </c>
      <c r="M21" s="427">
        <v>133815.02741490846</v>
      </c>
      <c r="N21" s="428">
        <f t="shared" si="3"/>
        <v>1599990.0000000002</v>
      </c>
      <c r="O21" s="432" t="s">
        <v>626</v>
      </c>
      <c r="P21" s="430">
        <f t="shared" si="1"/>
        <v>121555.84152950265</v>
      </c>
      <c r="Q21" s="430">
        <f t="shared" si="2"/>
        <v>242266.81910614186</v>
      </c>
      <c r="R21" s="430">
        <f t="shared" si="2"/>
        <v>367826.60626990511</v>
      </c>
      <c r="S21" s="430">
        <f t="shared" si="2"/>
        <v>496271.17540360783</v>
      </c>
      <c r="T21" s="430">
        <f t="shared" si="2"/>
        <v>620982.23229048145</v>
      </c>
      <c r="U21" s="430">
        <f t="shared" si="2"/>
        <v>765141.3305508846</v>
      </c>
      <c r="V21" s="430">
        <f t="shared" si="2"/>
        <v>906403.50845316681</v>
      </c>
      <c r="W21" s="430">
        <f t="shared" si="2"/>
        <v>1057565.2397160525</v>
      </c>
      <c r="X21" s="430">
        <f t="shared" si="2"/>
        <v>1194830.5202526206</v>
      </c>
      <c r="Y21" s="430">
        <f t="shared" si="2"/>
        <v>1332073.0843642505</v>
      </c>
      <c r="Z21" s="430">
        <f t="shared" si="2"/>
        <v>1466174.9725850918</v>
      </c>
      <c r="AA21" s="430">
        <f t="shared" si="2"/>
        <v>1599990.0000000002</v>
      </c>
      <c r="AB21" s="402"/>
    </row>
    <row r="22" spans="1:28">
      <c r="A22" s="431" t="s">
        <v>627</v>
      </c>
      <c r="B22" s="427">
        <v>38264.234648047801</v>
      </c>
      <c r="C22" s="427">
        <v>34822.336911795835</v>
      </c>
      <c r="D22" s="427">
        <v>35038.343631672455</v>
      </c>
      <c r="E22" s="427">
        <v>25604.126934491258</v>
      </c>
      <c r="F22" s="427">
        <v>28737.136786978881</v>
      </c>
      <c r="G22" s="427">
        <v>31924.267074136675</v>
      </c>
      <c r="H22" s="427">
        <v>25461.674550918804</v>
      </c>
      <c r="I22" s="427">
        <v>26375.720339106178</v>
      </c>
      <c r="J22" s="427">
        <v>22321.31006793397</v>
      </c>
      <c r="K22" s="427">
        <v>35074.587253862221</v>
      </c>
      <c r="L22" s="427">
        <v>26278.273947509399</v>
      </c>
      <c r="M22" s="427">
        <v>30907.987853546409</v>
      </c>
      <c r="N22" s="428">
        <f t="shared" si="3"/>
        <v>360809.99999999994</v>
      </c>
      <c r="O22" s="432" t="s">
        <v>627</v>
      </c>
      <c r="P22" s="430">
        <f t="shared" si="1"/>
        <v>38264.234648047801</v>
      </c>
      <c r="Q22" s="430">
        <f t="shared" si="2"/>
        <v>73086.571559843636</v>
      </c>
      <c r="R22" s="430">
        <f t="shared" si="2"/>
        <v>108124.91519151609</v>
      </c>
      <c r="S22" s="430">
        <f t="shared" si="2"/>
        <v>133729.04212600735</v>
      </c>
      <c r="T22" s="430">
        <f t="shared" si="2"/>
        <v>162466.17891298624</v>
      </c>
      <c r="U22" s="430">
        <f t="shared" si="2"/>
        <v>194390.44598712292</v>
      </c>
      <c r="V22" s="430">
        <f t="shared" si="2"/>
        <v>219852.12053804172</v>
      </c>
      <c r="W22" s="430">
        <f t="shared" si="2"/>
        <v>246227.84087714792</v>
      </c>
      <c r="X22" s="430">
        <f t="shared" si="2"/>
        <v>268549.1509450819</v>
      </c>
      <c r="Y22" s="430">
        <f t="shared" si="2"/>
        <v>303623.73819894413</v>
      </c>
      <c r="Z22" s="430">
        <f t="shared" si="2"/>
        <v>329902.01214645355</v>
      </c>
      <c r="AA22" s="430">
        <f t="shared" si="2"/>
        <v>360809.99999999994</v>
      </c>
      <c r="AB22" s="402"/>
    </row>
    <row r="23" spans="1:28">
      <c r="A23" s="431" t="s">
        <v>628</v>
      </c>
      <c r="B23" s="427">
        <v>163864.38518088864</v>
      </c>
      <c r="C23" s="427">
        <v>115435.57990874408</v>
      </c>
      <c r="D23" s="427">
        <v>161175.44729272835</v>
      </c>
      <c r="E23" s="427">
        <v>161031.88537575782</v>
      </c>
      <c r="F23" s="427">
        <v>135742.37477402459</v>
      </c>
      <c r="G23" s="427">
        <v>215214.03276704001</v>
      </c>
      <c r="H23" s="427">
        <v>121555.31811562227</v>
      </c>
      <c r="I23" s="427">
        <v>161947.79105326865</v>
      </c>
      <c r="J23" s="427">
        <v>128119.5915871216</v>
      </c>
      <c r="K23" s="427">
        <v>172800.71335269604</v>
      </c>
      <c r="L23" s="427">
        <v>139075.26280060399</v>
      </c>
      <c r="M23" s="427">
        <v>154057.61779150361</v>
      </c>
      <c r="N23" s="428">
        <f t="shared" si="3"/>
        <v>1830019.9999999995</v>
      </c>
      <c r="O23" s="432" t="s">
        <v>628</v>
      </c>
      <c r="P23" s="430">
        <f t="shared" si="1"/>
        <v>163864.38518088864</v>
      </c>
      <c r="Q23" s="430">
        <f t="shared" si="2"/>
        <v>279299.96508963272</v>
      </c>
      <c r="R23" s="430">
        <f t="shared" si="2"/>
        <v>440475.41238236107</v>
      </c>
      <c r="S23" s="430">
        <f t="shared" si="2"/>
        <v>601507.29775811895</v>
      </c>
      <c r="T23" s="430">
        <f t="shared" si="2"/>
        <v>737249.67253214354</v>
      </c>
      <c r="U23" s="430">
        <f t="shared" si="2"/>
        <v>952463.70529918349</v>
      </c>
      <c r="V23" s="430">
        <f t="shared" si="2"/>
        <v>1074019.0234148058</v>
      </c>
      <c r="W23" s="430">
        <f t="shared" si="2"/>
        <v>1235966.8144680744</v>
      </c>
      <c r="X23" s="430">
        <f t="shared" si="2"/>
        <v>1364086.406055196</v>
      </c>
      <c r="Y23" s="430">
        <f t="shared" si="2"/>
        <v>1536887.119407892</v>
      </c>
      <c r="Z23" s="430">
        <f t="shared" si="2"/>
        <v>1675962.3822084959</v>
      </c>
      <c r="AA23" s="430">
        <f t="shared" si="2"/>
        <v>1830019.9999999995</v>
      </c>
      <c r="AB23" s="402"/>
    </row>
    <row r="24" spans="1:28">
      <c r="A24" s="431" t="s">
        <v>629</v>
      </c>
      <c r="B24" s="427">
        <v>32032.658295196714</v>
      </c>
      <c r="C24" s="427">
        <v>24313.904677462924</v>
      </c>
      <c r="D24" s="427">
        <v>33827.150207741681</v>
      </c>
      <c r="E24" s="427">
        <v>25760.254410409572</v>
      </c>
      <c r="F24" s="427">
        <v>23278.346993716332</v>
      </c>
      <c r="G24" s="427">
        <v>32553.896184694691</v>
      </c>
      <c r="H24" s="427">
        <v>17760.758295126259</v>
      </c>
      <c r="I24" s="427">
        <v>21598.161023267792</v>
      </c>
      <c r="J24" s="427">
        <v>17628.066846735659</v>
      </c>
      <c r="K24" s="427">
        <v>25045.025902162844</v>
      </c>
      <c r="L24" s="427">
        <v>20873.012845528734</v>
      </c>
      <c r="M24" s="427">
        <v>20428.764317956768</v>
      </c>
      <c r="N24" s="428">
        <f t="shared" si="3"/>
        <v>295099.99999999994</v>
      </c>
      <c r="O24" s="432" t="s">
        <v>629</v>
      </c>
      <c r="P24" s="430">
        <f t="shared" si="1"/>
        <v>32032.658295196714</v>
      </c>
      <c r="Q24" s="430">
        <f t="shared" si="2"/>
        <v>56346.562972659638</v>
      </c>
      <c r="R24" s="430">
        <f t="shared" si="2"/>
        <v>90173.713180401319</v>
      </c>
      <c r="S24" s="430">
        <f t="shared" si="2"/>
        <v>115933.96759081089</v>
      </c>
      <c r="T24" s="430">
        <f t="shared" si="2"/>
        <v>139212.31458452722</v>
      </c>
      <c r="U24" s="430">
        <f t="shared" si="2"/>
        <v>171766.21076922191</v>
      </c>
      <c r="V24" s="430">
        <f t="shared" si="2"/>
        <v>189526.96906434817</v>
      </c>
      <c r="W24" s="430">
        <f t="shared" si="2"/>
        <v>211125.13008761598</v>
      </c>
      <c r="X24" s="430">
        <f t="shared" si="2"/>
        <v>228753.19693435164</v>
      </c>
      <c r="Y24" s="430">
        <f t="shared" si="2"/>
        <v>253798.22283651447</v>
      </c>
      <c r="Z24" s="430">
        <f t="shared" si="2"/>
        <v>274671.23568204319</v>
      </c>
      <c r="AA24" s="430">
        <f t="shared" si="2"/>
        <v>295099.99999999994</v>
      </c>
      <c r="AB24" s="402"/>
    </row>
    <row r="25" spans="1:28">
      <c r="A25" s="431" t="s">
        <v>630</v>
      </c>
      <c r="B25" s="427">
        <v>243057.28314361803</v>
      </c>
      <c r="C25" s="427">
        <v>232099.38370519516</v>
      </c>
      <c r="D25" s="427">
        <v>237328.87555958284</v>
      </c>
      <c r="E25" s="427">
        <v>188889.84042104462</v>
      </c>
      <c r="F25" s="427">
        <v>137993.51642631763</v>
      </c>
      <c r="G25" s="427">
        <v>255681.97679173399</v>
      </c>
      <c r="H25" s="427">
        <v>147861.42346336239</v>
      </c>
      <c r="I25" s="427">
        <v>228021.12740374636</v>
      </c>
      <c r="J25" s="427">
        <v>167113.17842158896</v>
      </c>
      <c r="K25" s="427">
        <v>227327.84288878599</v>
      </c>
      <c r="L25" s="427">
        <v>207902.31375518686</v>
      </c>
      <c r="M25" s="427">
        <v>203183.23801984056</v>
      </c>
      <c r="N25" s="428">
        <f t="shared" si="3"/>
        <v>2476460.0000000037</v>
      </c>
      <c r="O25" s="432" t="s">
        <v>630</v>
      </c>
      <c r="P25" s="430">
        <f t="shared" si="1"/>
        <v>243057.28314361803</v>
      </c>
      <c r="Q25" s="430">
        <f t="shared" si="2"/>
        <v>475156.66684881318</v>
      </c>
      <c r="R25" s="430">
        <f t="shared" si="2"/>
        <v>712485.54240839602</v>
      </c>
      <c r="S25" s="430">
        <f t="shared" si="2"/>
        <v>901375.38282944064</v>
      </c>
      <c r="T25" s="430">
        <f t="shared" si="2"/>
        <v>1039368.8992557583</v>
      </c>
      <c r="U25" s="430">
        <f t="shared" si="2"/>
        <v>1295050.8760474923</v>
      </c>
      <c r="V25" s="430">
        <f t="shared" si="2"/>
        <v>1442912.2995108548</v>
      </c>
      <c r="W25" s="430">
        <f t="shared" si="2"/>
        <v>1670933.4269146011</v>
      </c>
      <c r="X25" s="430">
        <f t="shared" si="2"/>
        <v>1838046.6053361902</v>
      </c>
      <c r="Y25" s="430">
        <f t="shared" si="2"/>
        <v>2065374.4482249762</v>
      </c>
      <c r="Z25" s="430">
        <f t="shared" si="2"/>
        <v>2273276.7619801629</v>
      </c>
      <c r="AA25" s="430">
        <f t="shared" si="2"/>
        <v>2476460.0000000037</v>
      </c>
      <c r="AB25" s="402"/>
    </row>
    <row r="26" spans="1:28">
      <c r="A26" s="431" t="s">
        <v>631</v>
      </c>
      <c r="B26" s="427">
        <v>30435.376653528787</v>
      </c>
      <c r="C26" s="427">
        <v>27173.242265554785</v>
      </c>
      <c r="D26" s="427">
        <v>38471.436662829452</v>
      </c>
      <c r="E26" s="427">
        <v>37859.509800161031</v>
      </c>
      <c r="F26" s="427">
        <v>32890.130748279422</v>
      </c>
      <c r="G26" s="427">
        <v>41253.757272739196</v>
      </c>
      <c r="H26" s="427">
        <v>31330.856849066535</v>
      </c>
      <c r="I26" s="427">
        <v>32416.120041036309</v>
      </c>
      <c r="J26" s="427">
        <v>30311.677125583403</v>
      </c>
      <c r="K26" s="427">
        <v>38593.567175227741</v>
      </c>
      <c r="L26" s="427">
        <v>29917.064705937402</v>
      </c>
      <c r="M26" s="427">
        <v>32227.260700055544</v>
      </c>
      <c r="N26" s="428">
        <f t="shared" si="3"/>
        <v>402879.99999999965</v>
      </c>
      <c r="O26" s="432" t="s">
        <v>631</v>
      </c>
      <c r="P26" s="430">
        <f t="shared" si="1"/>
        <v>30435.376653528787</v>
      </c>
      <c r="Q26" s="430">
        <f t="shared" si="2"/>
        <v>57608.618919083572</v>
      </c>
      <c r="R26" s="430">
        <f t="shared" si="2"/>
        <v>96080.055581913024</v>
      </c>
      <c r="S26" s="430">
        <f t="shared" si="2"/>
        <v>133939.56538207404</v>
      </c>
      <c r="T26" s="430">
        <f t="shared" si="2"/>
        <v>166829.69613035346</v>
      </c>
      <c r="U26" s="430">
        <f t="shared" si="2"/>
        <v>208083.45340309266</v>
      </c>
      <c r="V26" s="430">
        <f t="shared" si="2"/>
        <v>239414.31025215919</v>
      </c>
      <c r="W26" s="430">
        <f t="shared" si="2"/>
        <v>271830.43029319553</v>
      </c>
      <c r="X26" s="430">
        <f t="shared" si="2"/>
        <v>302142.10741877893</v>
      </c>
      <c r="Y26" s="430">
        <f t="shared" si="2"/>
        <v>340735.67459400668</v>
      </c>
      <c r="Z26" s="430">
        <f t="shared" si="2"/>
        <v>370652.73929994408</v>
      </c>
      <c r="AA26" s="430">
        <f t="shared" si="2"/>
        <v>402879.99999999965</v>
      </c>
      <c r="AB26" s="402"/>
    </row>
    <row r="27" spans="1:28">
      <c r="A27" s="431" t="s">
        <v>632</v>
      </c>
      <c r="B27" s="427">
        <v>10160.039397992041</v>
      </c>
      <c r="C27" s="427">
        <v>8915.9588313635468</v>
      </c>
      <c r="D27" s="427">
        <v>10756.287550303525</v>
      </c>
      <c r="E27" s="427">
        <v>7524.3063453903669</v>
      </c>
      <c r="F27" s="427">
        <v>5752.6652900014378</v>
      </c>
      <c r="G27" s="427">
        <v>16582.497426355229</v>
      </c>
      <c r="H27" s="427">
        <v>8333.4604070610076</v>
      </c>
      <c r="I27" s="427">
        <v>10278.133618926404</v>
      </c>
      <c r="J27" s="427">
        <v>3190.6485796078559</v>
      </c>
      <c r="K27" s="427">
        <v>8588.9608237579669</v>
      </c>
      <c r="L27" s="427">
        <v>7757.4012666092822</v>
      </c>
      <c r="M27" s="427">
        <v>6889.6404626313233</v>
      </c>
      <c r="N27" s="428">
        <f t="shared" si="3"/>
        <v>104730</v>
      </c>
      <c r="O27" s="432" t="s">
        <v>632</v>
      </c>
      <c r="P27" s="430">
        <f t="shared" si="1"/>
        <v>10160.039397992041</v>
      </c>
      <c r="Q27" s="430">
        <f t="shared" si="2"/>
        <v>19075.998229355588</v>
      </c>
      <c r="R27" s="430">
        <f t="shared" si="2"/>
        <v>29832.285779659112</v>
      </c>
      <c r="S27" s="430">
        <f t="shared" si="2"/>
        <v>37356.592125049479</v>
      </c>
      <c r="T27" s="430">
        <f t="shared" si="2"/>
        <v>43109.257415050917</v>
      </c>
      <c r="U27" s="430">
        <f t="shared" si="2"/>
        <v>59691.754841406146</v>
      </c>
      <c r="V27" s="430">
        <f t="shared" si="2"/>
        <v>68025.215248467153</v>
      </c>
      <c r="W27" s="430">
        <f t="shared" si="2"/>
        <v>78303.348867393564</v>
      </c>
      <c r="X27" s="430">
        <f t="shared" si="2"/>
        <v>81493.997447001428</v>
      </c>
      <c r="Y27" s="430">
        <f t="shared" si="2"/>
        <v>90082.958270759395</v>
      </c>
      <c r="Z27" s="430">
        <f t="shared" si="2"/>
        <v>97840.359537368669</v>
      </c>
      <c r="AA27" s="430">
        <f t="shared" si="2"/>
        <v>104730</v>
      </c>
      <c r="AB27" s="402"/>
    </row>
    <row r="28" spans="1:28">
      <c r="A28" s="431" t="s">
        <v>633</v>
      </c>
      <c r="B28" s="427">
        <v>20399.842985482974</v>
      </c>
      <c r="C28" s="427">
        <v>17877.025734322044</v>
      </c>
      <c r="D28" s="427">
        <v>21978.195497816952</v>
      </c>
      <c r="E28" s="427">
        <v>18394.662171019067</v>
      </c>
      <c r="F28" s="427">
        <v>18800.24768540675</v>
      </c>
      <c r="G28" s="427">
        <v>20850.16694597718</v>
      </c>
      <c r="H28" s="427">
        <v>18386.536770480932</v>
      </c>
      <c r="I28" s="427">
        <v>18951.154520684955</v>
      </c>
      <c r="J28" s="427">
        <v>19909.525911620382</v>
      </c>
      <c r="K28" s="427">
        <v>16950.000350763803</v>
      </c>
      <c r="L28" s="427">
        <v>19769.816507033596</v>
      </c>
      <c r="M28" s="427">
        <v>19682.824919391118</v>
      </c>
      <c r="N28" s="428">
        <f t="shared" si="3"/>
        <v>231949.99999999977</v>
      </c>
      <c r="O28" s="432" t="s">
        <v>633</v>
      </c>
      <c r="P28" s="430">
        <f t="shared" si="1"/>
        <v>20399.842985482974</v>
      </c>
      <c r="Q28" s="430">
        <f t="shared" si="2"/>
        <v>38276.868719805017</v>
      </c>
      <c r="R28" s="430">
        <f t="shared" si="2"/>
        <v>60255.06421762197</v>
      </c>
      <c r="S28" s="430">
        <f t="shared" si="2"/>
        <v>78649.726388641036</v>
      </c>
      <c r="T28" s="430">
        <f t="shared" si="2"/>
        <v>97449.974074047786</v>
      </c>
      <c r="U28" s="430">
        <f t="shared" si="2"/>
        <v>118300.14102002497</v>
      </c>
      <c r="V28" s="430">
        <f t="shared" si="2"/>
        <v>136686.6777905059</v>
      </c>
      <c r="W28" s="430">
        <f t="shared" si="2"/>
        <v>155637.83231119084</v>
      </c>
      <c r="X28" s="430">
        <f t="shared" si="2"/>
        <v>175547.35822281122</v>
      </c>
      <c r="Y28" s="430">
        <f t="shared" si="2"/>
        <v>192497.35857357504</v>
      </c>
      <c r="Z28" s="430">
        <f t="shared" si="2"/>
        <v>212267.17508060863</v>
      </c>
      <c r="AA28" s="430">
        <f t="shared" si="2"/>
        <v>231949.99999999977</v>
      </c>
      <c r="AB28" s="402"/>
    </row>
    <row r="29" spans="1:28">
      <c r="A29" s="431" t="s">
        <v>634</v>
      </c>
      <c r="B29" s="427">
        <v>100907.95802443387</v>
      </c>
      <c r="C29" s="427">
        <v>99202.309406681161</v>
      </c>
      <c r="D29" s="427">
        <v>131986.70617941109</v>
      </c>
      <c r="E29" s="427">
        <v>100923.47721720411</v>
      </c>
      <c r="F29" s="427">
        <v>75515.882517455029</v>
      </c>
      <c r="G29" s="427">
        <v>138911.57364480686</v>
      </c>
      <c r="H29" s="427">
        <v>82640.140103639744</v>
      </c>
      <c r="I29" s="427">
        <v>105662.46469022479</v>
      </c>
      <c r="J29" s="427">
        <v>68220.306182923552</v>
      </c>
      <c r="K29" s="427">
        <v>100373.54968713486</v>
      </c>
      <c r="L29" s="427">
        <v>98574.437800885469</v>
      </c>
      <c r="M29" s="427">
        <v>99381.194545200095</v>
      </c>
      <c r="N29" s="428">
        <f t="shared" si="3"/>
        <v>1202300.0000000005</v>
      </c>
      <c r="O29" s="432" t="s">
        <v>634</v>
      </c>
      <c r="P29" s="430">
        <f t="shared" si="1"/>
        <v>100907.95802443387</v>
      </c>
      <c r="Q29" s="430">
        <f t="shared" si="2"/>
        <v>200110.26743111503</v>
      </c>
      <c r="R29" s="430">
        <f t="shared" si="2"/>
        <v>332096.97361052613</v>
      </c>
      <c r="S29" s="430">
        <f t="shared" si="2"/>
        <v>433020.45082773024</v>
      </c>
      <c r="T29" s="430">
        <f t="shared" si="2"/>
        <v>508536.33334518527</v>
      </c>
      <c r="U29" s="430">
        <f t="shared" si="2"/>
        <v>647447.90698999213</v>
      </c>
      <c r="V29" s="430">
        <f t="shared" si="2"/>
        <v>730088.04709363193</v>
      </c>
      <c r="W29" s="430">
        <f t="shared" si="2"/>
        <v>835750.51178385667</v>
      </c>
      <c r="X29" s="430">
        <f t="shared" si="2"/>
        <v>903970.81796678016</v>
      </c>
      <c r="Y29" s="430">
        <f t="shared" si="2"/>
        <v>1004344.367653915</v>
      </c>
      <c r="Z29" s="430">
        <f t="shared" si="2"/>
        <v>1102918.8054548004</v>
      </c>
      <c r="AA29" s="430">
        <f t="shared" si="2"/>
        <v>1202300.0000000005</v>
      </c>
      <c r="AB29" s="402"/>
    </row>
    <row r="30" spans="1:28">
      <c r="A30" s="431" t="s">
        <v>635</v>
      </c>
      <c r="B30" s="427">
        <v>15572.536472762549</v>
      </c>
      <c r="C30" s="427">
        <v>9922.6887003874872</v>
      </c>
      <c r="D30" s="427">
        <v>15809.362671155031</v>
      </c>
      <c r="E30" s="427">
        <v>15947.67430850731</v>
      </c>
      <c r="F30" s="427">
        <v>12362.449114772586</v>
      </c>
      <c r="G30" s="427">
        <v>22341.019114777511</v>
      </c>
      <c r="H30" s="427">
        <v>14419.983375524564</v>
      </c>
      <c r="I30" s="427">
        <v>12120.553460954092</v>
      </c>
      <c r="J30" s="427">
        <v>10226.868815371592</v>
      </c>
      <c r="K30" s="427">
        <v>14523.500422516343</v>
      </c>
      <c r="L30" s="427">
        <v>10726.502831188598</v>
      </c>
      <c r="M30" s="427">
        <v>14486.860712082431</v>
      </c>
      <c r="N30" s="428">
        <f t="shared" si="3"/>
        <v>168460.00000000006</v>
      </c>
      <c r="O30" s="432" t="s">
        <v>635</v>
      </c>
      <c r="P30" s="430">
        <f t="shared" si="1"/>
        <v>15572.536472762549</v>
      </c>
      <c r="Q30" s="430">
        <f t="shared" si="2"/>
        <v>25495.225173150036</v>
      </c>
      <c r="R30" s="430">
        <f t="shared" si="2"/>
        <v>41304.587844305068</v>
      </c>
      <c r="S30" s="430">
        <f t="shared" si="2"/>
        <v>57252.262152812378</v>
      </c>
      <c r="T30" s="430">
        <f t="shared" si="2"/>
        <v>69614.711267584964</v>
      </c>
      <c r="U30" s="430">
        <f t="shared" si="2"/>
        <v>91955.730382362468</v>
      </c>
      <c r="V30" s="430">
        <f t="shared" si="2"/>
        <v>106375.71375788703</v>
      </c>
      <c r="W30" s="430">
        <f t="shared" si="2"/>
        <v>118496.26721884112</v>
      </c>
      <c r="X30" s="430">
        <f t="shared" si="2"/>
        <v>128723.13603421272</v>
      </c>
      <c r="Y30" s="430">
        <f t="shared" si="2"/>
        <v>143246.63645672906</v>
      </c>
      <c r="Z30" s="430">
        <f t="shared" si="2"/>
        <v>153973.13928791764</v>
      </c>
      <c r="AA30" s="430">
        <f t="shared" si="2"/>
        <v>168460.00000000006</v>
      </c>
      <c r="AB30" s="402"/>
    </row>
    <row r="31" spans="1:28">
      <c r="A31" s="431" t="s">
        <v>636</v>
      </c>
      <c r="B31" s="427">
        <v>19026.457748239482</v>
      </c>
      <c r="C31" s="427">
        <v>19375.836759823462</v>
      </c>
      <c r="D31" s="427">
        <v>20267.461052275903</v>
      </c>
      <c r="E31" s="427">
        <v>20775.283321172392</v>
      </c>
      <c r="F31" s="427">
        <v>19898.721596896008</v>
      </c>
      <c r="G31" s="427">
        <v>21992.444417121689</v>
      </c>
      <c r="H31" s="427">
        <v>22450.593422671984</v>
      </c>
      <c r="I31" s="427">
        <v>22844.068372807873</v>
      </c>
      <c r="J31" s="427">
        <v>21295.030083411082</v>
      </c>
      <c r="K31" s="427">
        <v>20529.809442312413</v>
      </c>
      <c r="L31" s="427">
        <v>22482.844530724338</v>
      </c>
      <c r="M31" s="427">
        <v>21881.449252543476</v>
      </c>
      <c r="N31" s="428">
        <f t="shared" si="3"/>
        <v>252820.00000000009</v>
      </c>
      <c r="O31" s="432" t="s">
        <v>636</v>
      </c>
      <c r="P31" s="430">
        <f t="shared" si="1"/>
        <v>19026.457748239482</v>
      </c>
      <c r="Q31" s="430">
        <f t="shared" si="2"/>
        <v>38402.294508062943</v>
      </c>
      <c r="R31" s="430">
        <f t="shared" si="2"/>
        <v>58669.755560338846</v>
      </c>
      <c r="S31" s="430">
        <f t="shared" si="2"/>
        <v>79445.038881511238</v>
      </c>
      <c r="T31" s="430">
        <f t="shared" si="2"/>
        <v>99343.760478407246</v>
      </c>
      <c r="U31" s="430">
        <f t="shared" si="2"/>
        <v>121336.20489552894</v>
      </c>
      <c r="V31" s="430">
        <f t="shared" si="2"/>
        <v>143786.79831820092</v>
      </c>
      <c r="W31" s="430">
        <f t="shared" si="2"/>
        <v>166630.86669100879</v>
      </c>
      <c r="X31" s="430">
        <f t="shared" si="2"/>
        <v>187925.89677441987</v>
      </c>
      <c r="Y31" s="430">
        <f t="shared" si="2"/>
        <v>208455.70621673227</v>
      </c>
      <c r="Z31" s="430">
        <f t="shared" si="2"/>
        <v>230938.55074745661</v>
      </c>
      <c r="AA31" s="430">
        <f t="shared" si="2"/>
        <v>252820.00000000009</v>
      </c>
      <c r="AB31" s="402"/>
    </row>
    <row r="32" spans="1:28">
      <c r="A32" s="426" t="s">
        <v>637</v>
      </c>
      <c r="B32" s="428">
        <f t="shared" ref="B32:N32" si="4">SUM(B4:B31)</f>
        <v>2765808.0527229263</v>
      </c>
      <c r="C32" s="428">
        <f t="shared" si="4"/>
        <v>2331755.0965789417</v>
      </c>
      <c r="D32" s="428">
        <f t="shared" si="4"/>
        <v>2826627.9809495467</v>
      </c>
      <c r="E32" s="428">
        <f t="shared" si="4"/>
        <v>2623807.426590133</v>
      </c>
      <c r="F32" s="428">
        <f t="shared" si="4"/>
        <v>2095518.6500938612</v>
      </c>
      <c r="G32" s="428">
        <f t="shared" si="4"/>
        <v>3195592.1014471082</v>
      </c>
      <c r="H32" s="428">
        <f t="shared" si="4"/>
        <v>2142074.9298129007</v>
      </c>
      <c r="I32" s="428">
        <f t="shared" si="4"/>
        <v>2500911.2519706474</v>
      </c>
      <c r="J32" s="428">
        <f t="shared" si="4"/>
        <v>2233735.1609988231</v>
      </c>
      <c r="K32" s="428">
        <f t="shared" si="4"/>
        <v>2830385.9917127504</v>
      </c>
      <c r="L32" s="428">
        <f t="shared" si="4"/>
        <v>2481943.5935720829</v>
      </c>
      <c r="M32" s="428">
        <f t="shared" si="4"/>
        <v>2514689.763550282</v>
      </c>
      <c r="N32" s="428">
        <f t="shared" si="4"/>
        <v>30542850.000000004</v>
      </c>
      <c r="O32" s="429" t="s">
        <v>637</v>
      </c>
      <c r="P32" s="433">
        <f t="shared" ref="P32:AA32" si="5">SUM(P4:P31)</f>
        <v>2765808.0527229263</v>
      </c>
      <c r="Q32" s="433">
        <f t="shared" si="5"/>
        <v>5097563.149301867</v>
      </c>
      <c r="R32" s="433">
        <f t="shared" si="5"/>
        <v>7924191.1302514132</v>
      </c>
      <c r="S32" s="433">
        <f t="shared" si="5"/>
        <v>10547998.556841547</v>
      </c>
      <c r="T32" s="433">
        <f t="shared" si="5"/>
        <v>12643517.206935409</v>
      </c>
      <c r="U32" s="433">
        <f t="shared" si="5"/>
        <v>15839109.308382513</v>
      </c>
      <c r="V32" s="433">
        <f t="shared" si="5"/>
        <v>17981184.238195419</v>
      </c>
      <c r="W32" s="433">
        <f t="shared" si="5"/>
        <v>20482095.490166068</v>
      </c>
      <c r="X32" s="433">
        <f t="shared" si="5"/>
        <v>22715830.651164889</v>
      </c>
      <c r="Y32" s="433">
        <f t="shared" si="5"/>
        <v>25546216.642877635</v>
      </c>
      <c r="Z32" s="433">
        <f t="shared" si="5"/>
        <v>28028160.236449737</v>
      </c>
      <c r="AA32" s="433">
        <f t="shared" si="5"/>
        <v>30542850.000000004</v>
      </c>
    </row>
  </sheetData>
  <pageMargins left="0.23622047244094491" right="0.31496062992125984" top="0.74803149606299213" bottom="0.39370078740157483" header="0.31496062992125984" footer="0.31496062992125984"/>
  <pageSetup paperSize="9" orientation="landscape" r:id="rId1"/>
  <headerFooter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workbookViewId="0">
      <selection activeCell="K15" sqref="K15"/>
    </sheetView>
  </sheetViews>
  <sheetFormatPr defaultColWidth="9.140625" defaultRowHeight="21"/>
  <cols>
    <col min="1" max="1" width="22.5703125" style="362" bestFit="1" customWidth="1"/>
    <col min="2" max="2" width="12.7109375" style="362" bestFit="1" customWidth="1"/>
    <col min="3" max="3" width="14.140625" style="362" customWidth="1"/>
    <col min="4" max="4" width="12.5703125" style="362" bestFit="1" customWidth="1"/>
    <col min="5" max="7" width="12.7109375" style="362" bestFit="1" customWidth="1"/>
    <col min="8" max="10" width="12.28515625" style="362" bestFit="1" customWidth="1"/>
    <col min="11" max="12" width="12.7109375" style="362" bestFit="1" customWidth="1"/>
    <col min="13" max="13" width="12.5703125" style="362" bestFit="1" customWidth="1"/>
    <col min="14" max="14" width="14.85546875" style="362" bestFit="1" customWidth="1"/>
    <col min="15" max="15" width="22.5703125" style="362" bestFit="1" customWidth="1"/>
    <col min="16" max="16" width="14.7109375" style="362" bestFit="1" customWidth="1"/>
    <col min="17" max="27" width="16.140625" style="362" bestFit="1" customWidth="1"/>
    <col min="28" max="16384" width="9.140625" style="362"/>
  </cols>
  <sheetData>
    <row r="1" spans="1:28" s="416" customFormat="1" ht="24" thickBot="1">
      <c r="A1" s="393" t="s">
        <v>584</v>
      </c>
      <c r="B1" s="417"/>
      <c r="C1" s="417" t="s">
        <v>750</v>
      </c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395" t="s">
        <v>585</v>
      </c>
      <c r="P1" s="417"/>
      <c r="Q1" s="417" t="str">
        <f>+C1</f>
        <v>เป้าหมายอัตราน้ำสูญเสีย - ข้อตกลง ปีงบประมาณ 2564</v>
      </c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</row>
    <row r="2" spans="1:28">
      <c r="A2" s="418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9"/>
    </row>
    <row r="3" spans="1:28" s="425" customFormat="1" ht="26.25" customHeight="1">
      <c r="A3" s="420" t="s">
        <v>574</v>
      </c>
      <c r="B3" s="421" t="s">
        <v>586</v>
      </c>
      <c r="C3" s="421" t="s">
        <v>587</v>
      </c>
      <c r="D3" s="421" t="s">
        <v>588</v>
      </c>
      <c r="E3" s="421" t="s">
        <v>589</v>
      </c>
      <c r="F3" s="421" t="s">
        <v>590</v>
      </c>
      <c r="G3" s="421" t="s">
        <v>591</v>
      </c>
      <c r="H3" s="421" t="s">
        <v>592</v>
      </c>
      <c r="I3" s="421" t="s">
        <v>593</v>
      </c>
      <c r="J3" s="421" t="s">
        <v>594</v>
      </c>
      <c r="K3" s="421" t="s">
        <v>595</v>
      </c>
      <c r="L3" s="421" t="s">
        <v>596</v>
      </c>
      <c r="M3" s="422" t="s">
        <v>597</v>
      </c>
      <c r="N3" s="421" t="s">
        <v>571</v>
      </c>
      <c r="O3" s="423" t="s">
        <v>574</v>
      </c>
      <c r="P3" s="424" t="s">
        <v>598</v>
      </c>
      <c r="Q3" s="424" t="s">
        <v>599</v>
      </c>
      <c r="R3" s="424" t="s">
        <v>600</v>
      </c>
      <c r="S3" s="424" t="s">
        <v>601</v>
      </c>
      <c r="T3" s="424" t="s">
        <v>602</v>
      </c>
      <c r="U3" s="424" t="s">
        <v>603</v>
      </c>
      <c r="V3" s="424" t="s">
        <v>604</v>
      </c>
      <c r="W3" s="424" t="s">
        <v>605</v>
      </c>
      <c r="X3" s="424" t="s">
        <v>606</v>
      </c>
      <c r="Y3" s="424" t="s">
        <v>607</v>
      </c>
      <c r="Z3" s="424" t="s">
        <v>608</v>
      </c>
      <c r="AA3" s="424" t="s">
        <v>609</v>
      </c>
    </row>
    <row r="4" spans="1:28">
      <c r="A4" s="426" t="s">
        <v>638</v>
      </c>
      <c r="B4" s="427">
        <v>0</v>
      </c>
      <c r="C4" s="427">
        <v>0</v>
      </c>
      <c r="D4" s="427">
        <v>0</v>
      </c>
      <c r="E4" s="427">
        <v>0</v>
      </c>
      <c r="F4" s="427">
        <v>0</v>
      </c>
      <c r="G4" s="427">
        <v>0</v>
      </c>
      <c r="H4" s="427">
        <v>0</v>
      </c>
      <c r="I4" s="427">
        <v>0</v>
      </c>
      <c r="J4" s="427">
        <v>0</v>
      </c>
      <c r="K4" s="427">
        <v>0</v>
      </c>
      <c r="L4" s="427">
        <v>0</v>
      </c>
      <c r="M4" s="427">
        <v>0</v>
      </c>
      <c r="N4" s="428">
        <v>0</v>
      </c>
      <c r="O4" s="429" t="s">
        <v>638</v>
      </c>
      <c r="P4" s="1267">
        <v>0</v>
      </c>
      <c r="Q4" s="1267">
        <v>0</v>
      </c>
      <c r="R4" s="1267">
        <v>0</v>
      </c>
      <c r="S4" s="1267">
        <v>0</v>
      </c>
      <c r="T4" s="1267">
        <v>0</v>
      </c>
      <c r="U4" s="1267">
        <v>0</v>
      </c>
      <c r="V4" s="1267">
        <v>0</v>
      </c>
      <c r="W4" s="1267">
        <v>0</v>
      </c>
      <c r="X4" s="1267">
        <v>0</v>
      </c>
      <c r="Y4" s="1267">
        <v>0</v>
      </c>
      <c r="Z4" s="1267">
        <v>0</v>
      </c>
      <c r="AA4" s="1267">
        <v>0</v>
      </c>
    </row>
    <row r="5" spans="1:28">
      <c r="A5" s="431" t="s">
        <v>610</v>
      </c>
      <c r="B5" s="1265">
        <v>24.282608908128331</v>
      </c>
      <c r="C5" s="1265">
        <v>19.268319062088597</v>
      </c>
      <c r="D5" s="1265">
        <v>24.206019486931645</v>
      </c>
      <c r="E5" s="1265">
        <v>23.65097576935274</v>
      </c>
      <c r="F5" s="1265">
        <v>19.03929083049816</v>
      </c>
      <c r="G5" s="1265">
        <v>27.227358114355059</v>
      </c>
      <c r="H5" s="1265">
        <v>17.042706277936826</v>
      </c>
      <c r="I5" s="1265">
        <v>23.562028541067502</v>
      </c>
      <c r="J5" s="1265">
        <v>22.302937138420681</v>
      </c>
      <c r="K5" s="1265">
        <v>27.992919990476071</v>
      </c>
      <c r="L5" s="1265">
        <v>23.910735200651548</v>
      </c>
      <c r="M5" s="1265">
        <v>24.333836384879589</v>
      </c>
      <c r="N5" s="1266">
        <v>23.110004824679955</v>
      </c>
      <c r="O5" s="432" t="s">
        <v>610</v>
      </c>
      <c r="P5" s="1267">
        <v>24.282608908128331</v>
      </c>
      <c r="Q5" s="1267">
        <v>21.777039051653936</v>
      </c>
      <c r="R5" s="1267">
        <v>22.60648614333909</v>
      </c>
      <c r="S5" s="1267">
        <v>22.877842719764928</v>
      </c>
      <c r="T5" s="1267">
        <v>22.122451512223122</v>
      </c>
      <c r="U5" s="1267">
        <v>23.01833352251067</v>
      </c>
      <c r="V5" s="1267">
        <v>22.155667232986602</v>
      </c>
      <c r="W5" s="1267">
        <v>22.33876546956402</v>
      </c>
      <c r="X5" s="1267">
        <v>22.334799182543037</v>
      </c>
      <c r="Y5" s="1267">
        <v>22.910000624280038</v>
      </c>
      <c r="Z5" s="1267">
        <v>23.001717909144492</v>
      </c>
      <c r="AA5" s="1267">
        <v>23.110004824679955</v>
      </c>
      <c r="AB5" s="402"/>
    </row>
    <row r="6" spans="1:28">
      <c r="A6" s="431" t="s">
        <v>611</v>
      </c>
      <c r="B6" s="1265">
        <v>16.554060540530106</v>
      </c>
      <c r="C6" s="1265">
        <v>15.631104792200063</v>
      </c>
      <c r="D6" s="1265">
        <v>15.66799108552415</v>
      </c>
      <c r="E6" s="1265">
        <v>15.549939363834847</v>
      </c>
      <c r="F6" s="1265">
        <v>15.728238287966908</v>
      </c>
      <c r="G6" s="1265">
        <v>16.398206981237163</v>
      </c>
      <c r="H6" s="1265">
        <v>15.429780948169489</v>
      </c>
      <c r="I6" s="1265">
        <v>15.031699890988673</v>
      </c>
      <c r="J6" s="1265">
        <v>14.713529289527488</v>
      </c>
      <c r="K6" s="1265">
        <v>15.979104797922114</v>
      </c>
      <c r="L6" s="1265">
        <v>14.438398797886689</v>
      </c>
      <c r="M6" s="1265">
        <v>15.13028572516377</v>
      </c>
      <c r="N6" s="1266">
        <v>15.499863149000983</v>
      </c>
      <c r="O6" s="432" t="s">
        <v>611</v>
      </c>
      <c r="P6" s="1267">
        <v>16.554060540530106</v>
      </c>
      <c r="Q6" s="1267">
        <v>16.096332479434668</v>
      </c>
      <c r="R6" s="1267">
        <v>15.956066832481181</v>
      </c>
      <c r="S6" s="1267">
        <v>15.848594585868389</v>
      </c>
      <c r="T6" s="1267">
        <v>15.824698235274653</v>
      </c>
      <c r="U6" s="1267">
        <v>15.924054877065464</v>
      </c>
      <c r="V6" s="1267">
        <v>15.839866968770174</v>
      </c>
      <c r="W6" s="1267">
        <v>15.722098661918462</v>
      </c>
      <c r="X6" s="1267">
        <v>15.605498026423369</v>
      </c>
      <c r="Y6" s="1267">
        <v>15.641880994323518</v>
      </c>
      <c r="Z6" s="1267">
        <v>15.532034579070203</v>
      </c>
      <c r="AA6" s="1267">
        <v>15.499863149000983</v>
      </c>
      <c r="AB6" s="402"/>
    </row>
    <row r="7" spans="1:28">
      <c r="A7" s="431" t="s">
        <v>612</v>
      </c>
      <c r="B7" s="1265">
        <v>35.125443051404922</v>
      </c>
      <c r="C7" s="1265">
        <v>26.322020515152804</v>
      </c>
      <c r="D7" s="1265">
        <v>30.510334660999046</v>
      </c>
      <c r="E7" s="1265">
        <v>26.607155153852986</v>
      </c>
      <c r="F7" s="1265">
        <v>24.050629714763851</v>
      </c>
      <c r="G7" s="1265">
        <v>26.885301418373803</v>
      </c>
      <c r="H7" s="1265">
        <v>17.879681265542345</v>
      </c>
      <c r="I7" s="1265">
        <v>13.162517157557597</v>
      </c>
      <c r="J7" s="1265">
        <v>17.02714645706261</v>
      </c>
      <c r="K7" s="1265">
        <v>18.77408155815149</v>
      </c>
      <c r="L7" s="1265">
        <v>20.485639657138254</v>
      </c>
      <c r="M7" s="1265">
        <v>20.929103212542966</v>
      </c>
      <c r="N7" s="1266">
        <v>23.199993393903014</v>
      </c>
      <c r="O7" s="432" t="s">
        <v>612</v>
      </c>
      <c r="P7" s="1267">
        <v>35.125443051404922</v>
      </c>
      <c r="Q7" s="1267">
        <v>30.836565757888685</v>
      </c>
      <c r="R7" s="1267">
        <v>30.726807126115848</v>
      </c>
      <c r="S7" s="1267">
        <v>29.70146804957669</v>
      </c>
      <c r="T7" s="1267">
        <v>28.587303741342328</v>
      </c>
      <c r="U7" s="1267">
        <v>28.299479014027678</v>
      </c>
      <c r="V7" s="1267">
        <v>26.731592968129164</v>
      </c>
      <c r="W7" s="1267">
        <v>24.997891228702223</v>
      </c>
      <c r="X7" s="1267">
        <v>24.143057571406555</v>
      </c>
      <c r="Y7" s="1267">
        <v>23.653969387357062</v>
      </c>
      <c r="Z7" s="1267">
        <v>23.384506609107973</v>
      </c>
      <c r="AA7" s="1267">
        <v>23.199993393903014</v>
      </c>
      <c r="AB7" s="402"/>
    </row>
    <row r="8" spans="1:28">
      <c r="A8" s="431" t="s">
        <v>613</v>
      </c>
      <c r="B8" s="1265">
        <v>22.936534073411984</v>
      </c>
      <c r="C8" s="1265">
        <v>20.358305228233661</v>
      </c>
      <c r="D8" s="1265">
        <v>22.612335354921132</v>
      </c>
      <c r="E8" s="1265">
        <v>18.007745628623493</v>
      </c>
      <c r="F8" s="1265">
        <v>14.049903377279133</v>
      </c>
      <c r="G8" s="1265">
        <v>22.174316883001513</v>
      </c>
      <c r="H8" s="1265">
        <v>17.47053232702314</v>
      </c>
      <c r="I8" s="1265">
        <v>13.879261907981535</v>
      </c>
      <c r="J8" s="1265">
        <v>13.508764862996076</v>
      </c>
      <c r="K8" s="1265">
        <v>19.275159694739287</v>
      </c>
      <c r="L8" s="1265">
        <v>16.656272181432637</v>
      </c>
      <c r="M8" s="1265">
        <v>14.813814996737651</v>
      </c>
      <c r="N8" s="1266">
        <v>18.004991321505997</v>
      </c>
      <c r="O8" s="432" t="s">
        <v>613</v>
      </c>
      <c r="P8" s="1267">
        <v>22.936534073411984</v>
      </c>
      <c r="Q8" s="1267">
        <v>21.642887986436214</v>
      </c>
      <c r="R8" s="1267">
        <v>21.970163691786155</v>
      </c>
      <c r="S8" s="1267">
        <v>20.97520967303544</v>
      </c>
      <c r="T8" s="1267">
        <v>19.64669621419079</v>
      </c>
      <c r="U8" s="1267">
        <v>20.086785495149602</v>
      </c>
      <c r="V8" s="1267">
        <v>19.688771333386672</v>
      </c>
      <c r="W8" s="1267">
        <v>18.924392426337768</v>
      </c>
      <c r="X8" s="1267">
        <v>18.334952060080926</v>
      </c>
      <c r="Y8" s="1267">
        <v>18.427497369644133</v>
      </c>
      <c r="Z8" s="1267">
        <v>18.271114042538823</v>
      </c>
      <c r="AA8" s="1267">
        <v>18.004991321505997</v>
      </c>
      <c r="AB8" s="402"/>
    </row>
    <row r="9" spans="1:28">
      <c r="A9" s="431" t="s">
        <v>614</v>
      </c>
      <c r="B9" s="1265">
        <v>22.259784414836098</v>
      </c>
      <c r="C9" s="1265">
        <v>17.976060597990589</v>
      </c>
      <c r="D9" s="1265">
        <v>20.993979822348596</v>
      </c>
      <c r="E9" s="1265">
        <v>17.373774978814598</v>
      </c>
      <c r="F9" s="1265">
        <v>17.807068911869404</v>
      </c>
      <c r="G9" s="1265">
        <v>23.046392486360435</v>
      </c>
      <c r="H9" s="1265">
        <v>14.915863082816921</v>
      </c>
      <c r="I9" s="1265">
        <v>14.962533083921542</v>
      </c>
      <c r="J9" s="1265">
        <v>14.625048248024768</v>
      </c>
      <c r="K9" s="1265">
        <v>19.382372154454654</v>
      </c>
      <c r="L9" s="1265">
        <v>15.678563712466836</v>
      </c>
      <c r="M9" s="1265">
        <v>15.678518645741773</v>
      </c>
      <c r="N9" s="1266">
        <v>17.900067621929256</v>
      </c>
      <c r="O9" s="432" t="s">
        <v>614</v>
      </c>
      <c r="P9" s="1267">
        <v>22.259784414836098</v>
      </c>
      <c r="Q9" s="1267">
        <v>20.114749317823957</v>
      </c>
      <c r="R9" s="1267">
        <v>20.414735363729438</v>
      </c>
      <c r="S9" s="1267">
        <v>19.61784171517527</v>
      </c>
      <c r="T9" s="1267">
        <v>19.252438993473536</v>
      </c>
      <c r="U9" s="1267">
        <v>19.918580921247443</v>
      </c>
      <c r="V9" s="1267">
        <v>19.169834186841271</v>
      </c>
      <c r="W9" s="1267">
        <v>18.641541906615203</v>
      </c>
      <c r="X9" s="1267">
        <v>18.207022654887488</v>
      </c>
      <c r="Y9" s="1267">
        <v>18.321716800350927</v>
      </c>
      <c r="Z9" s="1267">
        <v>18.089774976472665</v>
      </c>
      <c r="AA9" s="1267">
        <v>17.900067621929256</v>
      </c>
      <c r="AB9" s="402"/>
    </row>
    <row r="10" spans="1:28">
      <c r="A10" s="431" t="s">
        <v>615</v>
      </c>
      <c r="B10" s="1265">
        <v>22.286122246945354</v>
      </c>
      <c r="C10" s="1265">
        <v>21.738185067931575</v>
      </c>
      <c r="D10" s="1265">
        <v>22.240913869606587</v>
      </c>
      <c r="E10" s="1265">
        <v>22.706946252941634</v>
      </c>
      <c r="F10" s="1265">
        <v>21.736656086412207</v>
      </c>
      <c r="G10" s="1265">
        <v>24.974028066824953</v>
      </c>
      <c r="H10" s="1265">
        <v>21.422740035869371</v>
      </c>
      <c r="I10" s="1265">
        <v>25.946578180577045</v>
      </c>
      <c r="J10" s="1265">
        <v>23.972105226609582</v>
      </c>
      <c r="K10" s="1265">
        <v>25.926650538967998</v>
      </c>
      <c r="L10" s="1265">
        <v>22.586698395337436</v>
      </c>
      <c r="M10" s="1265">
        <v>23.619680657386656</v>
      </c>
      <c r="N10" s="1266">
        <v>23.300080825833881</v>
      </c>
      <c r="O10" s="432" t="s">
        <v>615</v>
      </c>
      <c r="P10" s="1267">
        <v>22.286122246945354</v>
      </c>
      <c r="Q10" s="1267">
        <v>22.007040453038073</v>
      </c>
      <c r="R10" s="1267">
        <v>22.084600219042311</v>
      </c>
      <c r="S10" s="1267">
        <v>22.244408699262518</v>
      </c>
      <c r="T10" s="1267">
        <v>22.142192244968246</v>
      </c>
      <c r="U10" s="1267">
        <v>22.614522280784279</v>
      </c>
      <c r="V10" s="1267">
        <v>22.430277869934201</v>
      </c>
      <c r="W10" s="1267">
        <v>22.914396804977006</v>
      </c>
      <c r="X10" s="1267">
        <v>23.0414759288116</v>
      </c>
      <c r="Y10" s="1267">
        <v>23.34023175894103</v>
      </c>
      <c r="Z10" s="1267">
        <v>23.271064409366694</v>
      </c>
      <c r="AA10" s="1267">
        <v>23.300080825833881</v>
      </c>
      <c r="AB10" s="402"/>
    </row>
    <row r="11" spans="1:28">
      <c r="A11" s="431" t="s">
        <v>616</v>
      </c>
      <c r="B11" s="1265">
        <v>27.002000481740833</v>
      </c>
      <c r="C11" s="1265">
        <v>25.666729636460172</v>
      </c>
      <c r="D11" s="1265">
        <v>25.561559699498847</v>
      </c>
      <c r="E11" s="1265">
        <v>23.84135691056369</v>
      </c>
      <c r="F11" s="1265">
        <v>22.181683268676906</v>
      </c>
      <c r="G11" s="1265">
        <v>21.835036136273196</v>
      </c>
      <c r="H11" s="1265">
        <v>23.031996566032724</v>
      </c>
      <c r="I11" s="1265">
        <v>21.271032261234538</v>
      </c>
      <c r="J11" s="1265">
        <v>22.590950673675326</v>
      </c>
      <c r="K11" s="1265">
        <v>21.793673904042752</v>
      </c>
      <c r="L11" s="1265">
        <v>19.356424168639013</v>
      </c>
      <c r="M11" s="1265">
        <v>21.807218753493704</v>
      </c>
      <c r="N11" s="1266">
        <v>22.996715401411134</v>
      </c>
      <c r="O11" s="432" t="s">
        <v>616</v>
      </c>
      <c r="P11" s="1267">
        <v>27.002000481740833</v>
      </c>
      <c r="Q11" s="1267">
        <v>26.34338760620021</v>
      </c>
      <c r="R11" s="1267">
        <v>26.085332764817252</v>
      </c>
      <c r="S11" s="1267">
        <v>25.524553390561618</v>
      </c>
      <c r="T11" s="1267">
        <v>24.871619453857789</v>
      </c>
      <c r="U11" s="1267">
        <v>24.377701257236783</v>
      </c>
      <c r="V11" s="1267">
        <v>24.166402396602159</v>
      </c>
      <c r="W11" s="1267">
        <v>23.766374854183436</v>
      </c>
      <c r="X11" s="1267">
        <v>23.629951753655632</v>
      </c>
      <c r="Y11" s="1267">
        <v>23.452494303514481</v>
      </c>
      <c r="Z11" s="1267">
        <v>23.10298209813438</v>
      </c>
      <c r="AA11" s="1267">
        <v>22.996715401411134</v>
      </c>
      <c r="AB11" s="402"/>
    </row>
    <row r="12" spans="1:28">
      <c r="A12" s="431" t="s">
        <v>617</v>
      </c>
      <c r="B12" s="1265">
        <v>20.369962552786806</v>
      </c>
      <c r="C12" s="1265">
        <v>15.779437501899295</v>
      </c>
      <c r="D12" s="1265">
        <v>16.815102920193823</v>
      </c>
      <c r="E12" s="1265">
        <v>13.702114715235078</v>
      </c>
      <c r="F12" s="1265">
        <v>8.6204772440974295</v>
      </c>
      <c r="G12" s="1265">
        <v>24.202730910524775</v>
      </c>
      <c r="H12" s="1265">
        <v>13.640600319815938</v>
      </c>
      <c r="I12" s="1265">
        <v>4.7540704775647722</v>
      </c>
      <c r="J12" s="1265">
        <v>7.9157614975957111</v>
      </c>
      <c r="K12" s="1265">
        <v>19.303158467262975</v>
      </c>
      <c r="L12" s="1265">
        <v>15.910171577088036</v>
      </c>
      <c r="M12" s="1265">
        <v>16.171870835928495</v>
      </c>
      <c r="N12" s="1266">
        <v>14.799920316740959</v>
      </c>
      <c r="O12" s="432" t="s">
        <v>617</v>
      </c>
      <c r="P12" s="1267">
        <v>20.369962552786806</v>
      </c>
      <c r="Q12" s="1267">
        <v>18.083579460535319</v>
      </c>
      <c r="R12" s="1267">
        <v>17.663774798477196</v>
      </c>
      <c r="S12" s="1267">
        <v>16.685658830309304</v>
      </c>
      <c r="T12" s="1267">
        <v>15.162310196171426</v>
      </c>
      <c r="U12" s="1267">
        <v>16.815719457357012</v>
      </c>
      <c r="V12" s="1267">
        <v>16.311603025487958</v>
      </c>
      <c r="W12" s="1267">
        <v>14.759381935202137</v>
      </c>
      <c r="X12" s="1267">
        <v>14.015671281607636</v>
      </c>
      <c r="Y12" s="1267">
        <v>14.551568526470421</v>
      </c>
      <c r="Z12" s="1267">
        <v>14.675473596102599</v>
      </c>
      <c r="AA12" s="1267">
        <v>14.799920316740959</v>
      </c>
      <c r="AB12" s="402"/>
    </row>
    <row r="13" spans="1:28">
      <c r="A13" s="431" t="s">
        <v>618</v>
      </c>
      <c r="B13" s="1265">
        <v>21.329087981705129</v>
      </c>
      <c r="C13" s="1265">
        <v>21.059936088629851</v>
      </c>
      <c r="D13" s="1265">
        <v>21.375444102206561</v>
      </c>
      <c r="E13" s="1265">
        <v>21.11320864555503</v>
      </c>
      <c r="F13" s="1265">
        <v>20.699168201520035</v>
      </c>
      <c r="G13" s="1265">
        <v>20.97923884562314</v>
      </c>
      <c r="H13" s="1265">
        <v>17.266808138110498</v>
      </c>
      <c r="I13" s="1265">
        <v>18.189866384526489</v>
      </c>
      <c r="J13" s="1265">
        <v>20.912253691512987</v>
      </c>
      <c r="K13" s="1265">
        <v>21.352740426017263</v>
      </c>
      <c r="L13" s="1265">
        <v>20.247285189616107</v>
      </c>
      <c r="M13" s="1265">
        <v>20.699143016131927</v>
      </c>
      <c r="N13" s="1266">
        <v>20.400075711539007</v>
      </c>
      <c r="O13" s="432" t="s">
        <v>618</v>
      </c>
      <c r="P13" s="1267">
        <v>21.329087981705129</v>
      </c>
      <c r="Q13" s="1267">
        <v>21.193020249297323</v>
      </c>
      <c r="R13" s="1267">
        <v>21.253998230465214</v>
      </c>
      <c r="S13" s="1267">
        <v>21.218616192208593</v>
      </c>
      <c r="T13" s="1267">
        <v>21.115695910870926</v>
      </c>
      <c r="U13" s="1267">
        <v>21.093656751297743</v>
      </c>
      <c r="V13" s="1267">
        <v>20.517048119954861</v>
      </c>
      <c r="W13" s="1267">
        <v>20.194088241006558</v>
      </c>
      <c r="X13" s="1267">
        <v>20.278254984704382</v>
      </c>
      <c r="Y13" s="1267">
        <v>20.386257987063154</v>
      </c>
      <c r="Z13" s="1267">
        <v>20.373420789095597</v>
      </c>
      <c r="AA13" s="1267">
        <v>20.400075711539007</v>
      </c>
      <c r="AB13" s="402"/>
    </row>
    <row r="14" spans="1:28">
      <c r="A14" s="431" t="s">
        <v>619</v>
      </c>
      <c r="B14" s="1265">
        <v>24.695247847961884</v>
      </c>
      <c r="C14" s="1265">
        <v>23.712240251766332</v>
      </c>
      <c r="D14" s="1265">
        <v>26.097701506993847</v>
      </c>
      <c r="E14" s="1265">
        <v>24.842835531905394</v>
      </c>
      <c r="F14" s="1265">
        <v>23.421901479431664</v>
      </c>
      <c r="G14" s="1265">
        <v>26.272360472463667</v>
      </c>
      <c r="H14" s="1265">
        <v>21.100135710994518</v>
      </c>
      <c r="I14" s="1265">
        <v>18.395571870255498</v>
      </c>
      <c r="J14" s="1265">
        <v>19.734118373303314</v>
      </c>
      <c r="K14" s="1265">
        <v>21.230239550728719</v>
      </c>
      <c r="L14" s="1265">
        <v>21.340733434906554</v>
      </c>
      <c r="M14" s="1265">
        <v>20.760570442821098</v>
      </c>
      <c r="N14" s="1266">
        <v>22.500397140587776</v>
      </c>
      <c r="O14" s="432" t="s">
        <v>619</v>
      </c>
      <c r="P14" s="1267">
        <v>24.695247847961884</v>
      </c>
      <c r="Q14" s="1267">
        <v>24.179622381966013</v>
      </c>
      <c r="R14" s="1267">
        <v>24.83078848820573</v>
      </c>
      <c r="S14" s="1267">
        <v>24.833978843104909</v>
      </c>
      <c r="T14" s="1267">
        <v>24.549458852869243</v>
      </c>
      <c r="U14" s="1267">
        <v>24.859076095279136</v>
      </c>
      <c r="V14" s="1267">
        <v>24.227381563681242</v>
      </c>
      <c r="W14" s="1267">
        <v>23.382342447059653</v>
      </c>
      <c r="X14" s="1267">
        <v>22.951474760563542</v>
      </c>
      <c r="Y14" s="1267">
        <v>22.780877786640129</v>
      </c>
      <c r="Z14" s="1267">
        <v>22.646160676116303</v>
      </c>
      <c r="AA14" s="1267">
        <v>22.500397140587776</v>
      </c>
      <c r="AB14" s="402"/>
    </row>
    <row r="15" spans="1:28">
      <c r="A15" s="431" t="s">
        <v>620</v>
      </c>
      <c r="B15" s="1265">
        <v>24.429803189849402</v>
      </c>
      <c r="C15" s="1265">
        <v>20.663990203413945</v>
      </c>
      <c r="D15" s="1265">
        <v>27.15251702720078</v>
      </c>
      <c r="E15" s="1265">
        <v>24.133266189585594</v>
      </c>
      <c r="F15" s="1265">
        <v>18.232009285732495</v>
      </c>
      <c r="G15" s="1265">
        <v>30.222289079952603</v>
      </c>
      <c r="H15" s="1265">
        <v>18.332190025148591</v>
      </c>
      <c r="I15" s="1265">
        <v>15.887950293111899</v>
      </c>
      <c r="J15" s="1265">
        <v>14.883623412648973</v>
      </c>
      <c r="K15" s="1265">
        <v>21.71199986192039</v>
      </c>
      <c r="L15" s="1265">
        <v>18.564704537265538</v>
      </c>
      <c r="M15" s="1265">
        <v>20.876563784236893</v>
      </c>
      <c r="N15" s="1266">
        <v>21.299983370372047</v>
      </c>
      <c r="O15" s="432" t="s">
        <v>620</v>
      </c>
      <c r="P15" s="1267">
        <v>24.429803189849402</v>
      </c>
      <c r="Q15" s="1267">
        <v>22.548384079781382</v>
      </c>
      <c r="R15" s="1267">
        <v>24.142944121706286</v>
      </c>
      <c r="S15" s="1267">
        <v>24.140468649545351</v>
      </c>
      <c r="T15" s="1267">
        <v>22.99811841993802</v>
      </c>
      <c r="U15" s="1267">
        <v>24.302983797695553</v>
      </c>
      <c r="V15" s="1267">
        <v>23.400944440566231</v>
      </c>
      <c r="W15" s="1267">
        <v>22.424678190658938</v>
      </c>
      <c r="X15" s="1267">
        <v>21.603568389877097</v>
      </c>
      <c r="Y15" s="1267">
        <v>21.614327296793061</v>
      </c>
      <c r="Z15" s="1267">
        <v>21.337344062065835</v>
      </c>
      <c r="AA15" s="1267">
        <v>21.299983370372047</v>
      </c>
      <c r="AB15" s="402"/>
    </row>
    <row r="16" spans="1:28">
      <c r="A16" s="431" t="s">
        <v>621</v>
      </c>
      <c r="B16" s="1265">
        <v>18.520620173206805</v>
      </c>
      <c r="C16" s="1265">
        <v>18.338463322214167</v>
      </c>
      <c r="D16" s="1265">
        <v>16.437473027389892</v>
      </c>
      <c r="E16" s="1265">
        <v>14.80230490319582</v>
      </c>
      <c r="F16" s="1265">
        <v>14.64392901866468</v>
      </c>
      <c r="G16" s="1265">
        <v>17.334431962463029</v>
      </c>
      <c r="H16" s="1265">
        <v>15.303969721238097</v>
      </c>
      <c r="I16" s="1265">
        <v>11.225931355050117</v>
      </c>
      <c r="J16" s="1265">
        <v>12.644077539735152</v>
      </c>
      <c r="K16" s="1265">
        <v>17.133111828844651</v>
      </c>
      <c r="L16" s="1265">
        <v>13.982930479631877</v>
      </c>
      <c r="M16" s="1265">
        <v>14.058929942731247</v>
      </c>
      <c r="N16" s="1266">
        <v>15.300194102475464</v>
      </c>
      <c r="O16" s="432" t="s">
        <v>621</v>
      </c>
      <c r="P16" s="1267">
        <v>18.520620173206805</v>
      </c>
      <c r="Q16" s="1267">
        <v>18.42685309222172</v>
      </c>
      <c r="R16" s="1267">
        <v>17.778447077541163</v>
      </c>
      <c r="S16" s="1267">
        <v>17.030506679126358</v>
      </c>
      <c r="T16" s="1267">
        <v>16.550824683425553</v>
      </c>
      <c r="U16" s="1267">
        <v>16.682882884719476</v>
      </c>
      <c r="V16" s="1267">
        <v>16.460541671173857</v>
      </c>
      <c r="W16" s="1267">
        <v>15.710954882751146</v>
      </c>
      <c r="X16" s="1267">
        <v>15.363519696379054</v>
      </c>
      <c r="Y16" s="1267">
        <v>15.543977975629</v>
      </c>
      <c r="Z16" s="1267">
        <v>15.402330797344769</v>
      </c>
      <c r="AA16" s="1267">
        <v>15.300194102475464</v>
      </c>
      <c r="AB16" s="402"/>
    </row>
    <row r="17" spans="1:28">
      <c r="A17" s="431" t="s">
        <v>622</v>
      </c>
      <c r="B17" s="1265">
        <v>30.774246732160787</v>
      </c>
      <c r="C17" s="1265">
        <v>23.761622541525107</v>
      </c>
      <c r="D17" s="1265">
        <v>28.580507335923443</v>
      </c>
      <c r="E17" s="1265">
        <v>26.888144432662557</v>
      </c>
      <c r="F17" s="1265">
        <v>21.393229614808444</v>
      </c>
      <c r="G17" s="1265">
        <v>32.365835180719095</v>
      </c>
      <c r="H17" s="1265">
        <v>19.270132476264337</v>
      </c>
      <c r="I17" s="1265">
        <v>14.279538920200263</v>
      </c>
      <c r="J17" s="1265">
        <v>18.533352162977739</v>
      </c>
      <c r="K17" s="1265">
        <v>27.672658638172027</v>
      </c>
      <c r="L17" s="1265">
        <v>20.773494077107348</v>
      </c>
      <c r="M17" s="1265">
        <v>23.55751363521043</v>
      </c>
      <c r="N17" s="1266">
        <v>24.000136700060548</v>
      </c>
      <c r="O17" s="432" t="s">
        <v>622</v>
      </c>
      <c r="P17" s="1267">
        <v>30.774246732160787</v>
      </c>
      <c r="Q17" s="1267">
        <v>27.343619942250854</v>
      </c>
      <c r="R17" s="1267">
        <v>27.763441803187032</v>
      </c>
      <c r="S17" s="1267">
        <v>27.530423569867501</v>
      </c>
      <c r="T17" s="1267">
        <v>26.338122500545669</v>
      </c>
      <c r="U17" s="1267">
        <v>27.446229139588414</v>
      </c>
      <c r="V17" s="1267">
        <v>26.199634851757033</v>
      </c>
      <c r="W17" s="1267">
        <v>24.638629040098536</v>
      </c>
      <c r="X17" s="1267">
        <v>23.976321082702707</v>
      </c>
      <c r="Y17" s="1267">
        <v>24.342478063016809</v>
      </c>
      <c r="Z17" s="1267">
        <v>24.037333707661141</v>
      </c>
      <c r="AA17" s="1267">
        <v>24.000136700060548</v>
      </c>
      <c r="AB17" s="402"/>
    </row>
    <row r="18" spans="1:28">
      <c r="A18" s="431" t="s">
        <v>623</v>
      </c>
      <c r="B18" s="1265">
        <v>37.951764487581151</v>
      </c>
      <c r="C18" s="1265">
        <v>31.26322352878282</v>
      </c>
      <c r="D18" s="1265">
        <v>34.66106777904556</v>
      </c>
      <c r="E18" s="1265">
        <v>31.878942370930591</v>
      </c>
      <c r="F18" s="1265">
        <v>26.148940293277423</v>
      </c>
      <c r="G18" s="1265">
        <v>38.182839286109662</v>
      </c>
      <c r="H18" s="1265">
        <v>28.898195307178892</v>
      </c>
      <c r="I18" s="1265">
        <v>27.811513478987258</v>
      </c>
      <c r="J18" s="1265">
        <v>28.996834099189677</v>
      </c>
      <c r="K18" s="1265">
        <v>34.55847885367217</v>
      </c>
      <c r="L18" s="1265">
        <v>33.024175798559746</v>
      </c>
      <c r="M18" s="1265">
        <v>36.914897610820105</v>
      </c>
      <c r="N18" s="1266">
        <v>32.59998652989087</v>
      </c>
      <c r="O18" s="432" t="s">
        <v>623</v>
      </c>
      <c r="P18" s="1267">
        <v>37.951764487581151</v>
      </c>
      <c r="Q18" s="1267">
        <v>34.701068795381509</v>
      </c>
      <c r="R18" s="1267">
        <v>34.687794921590609</v>
      </c>
      <c r="S18" s="1267">
        <v>33.987789422264051</v>
      </c>
      <c r="T18" s="1267">
        <v>32.537347612292372</v>
      </c>
      <c r="U18" s="1267">
        <v>33.51760088129398</v>
      </c>
      <c r="V18" s="1267">
        <v>32.83137606503908</v>
      </c>
      <c r="W18" s="1267">
        <v>32.182866766617352</v>
      </c>
      <c r="X18" s="1267">
        <v>31.827610308346738</v>
      </c>
      <c r="Y18" s="1267">
        <v>32.107562079797077</v>
      </c>
      <c r="Z18" s="1267">
        <v>32.192335890327151</v>
      </c>
      <c r="AA18" s="1267">
        <v>32.59998652989087</v>
      </c>
      <c r="AB18" s="402"/>
    </row>
    <row r="19" spans="1:28">
      <c r="A19" s="431" t="s">
        <v>624</v>
      </c>
      <c r="B19" s="1265">
        <v>20.017344900720456</v>
      </c>
      <c r="C19" s="1265">
        <v>19.260429087363605</v>
      </c>
      <c r="D19" s="1265">
        <v>19.046748330939664</v>
      </c>
      <c r="E19" s="1265">
        <v>18.916092601363761</v>
      </c>
      <c r="F19" s="1265">
        <v>18.63036884094695</v>
      </c>
      <c r="G19" s="1265">
        <v>19.274608747873287</v>
      </c>
      <c r="H19" s="1265">
        <v>18.396505147299091</v>
      </c>
      <c r="I19" s="1265">
        <v>18.958653837715062</v>
      </c>
      <c r="J19" s="1265">
        <v>19.226498063767909</v>
      </c>
      <c r="K19" s="1265">
        <v>19.674275759442274</v>
      </c>
      <c r="L19" s="1265">
        <v>19.652963568967525</v>
      </c>
      <c r="M19" s="1265">
        <v>19.522171838198439</v>
      </c>
      <c r="N19" s="1266">
        <v>19.200119890795122</v>
      </c>
      <c r="O19" s="432" t="s">
        <v>624</v>
      </c>
      <c r="P19" s="1267">
        <v>20.017344900720456</v>
      </c>
      <c r="Q19" s="1267">
        <v>19.630743185293035</v>
      </c>
      <c r="R19" s="1267">
        <v>19.437887547011631</v>
      </c>
      <c r="S19" s="1267">
        <v>19.303134536968155</v>
      </c>
      <c r="T19" s="1267">
        <v>19.170993261116685</v>
      </c>
      <c r="U19" s="1267">
        <v>19.188288936150222</v>
      </c>
      <c r="V19" s="1267">
        <v>19.058775782738387</v>
      </c>
      <c r="W19" s="1267">
        <v>19.044346335679439</v>
      </c>
      <c r="X19" s="1267">
        <v>19.065851199282271</v>
      </c>
      <c r="Y19" s="1267">
        <v>19.124358832608248</v>
      </c>
      <c r="Z19" s="1267">
        <v>19.172503210632243</v>
      </c>
      <c r="AA19" s="1267">
        <v>19.200119890795122</v>
      </c>
      <c r="AB19" s="402"/>
    </row>
    <row r="20" spans="1:28">
      <c r="A20" s="431" t="s">
        <v>625</v>
      </c>
      <c r="B20" s="1265">
        <v>21.496714817706902</v>
      </c>
      <c r="C20" s="1265">
        <v>19.53690412916157</v>
      </c>
      <c r="D20" s="1265">
        <v>20.451530407971518</v>
      </c>
      <c r="E20" s="1265">
        <v>16.727998784983196</v>
      </c>
      <c r="F20" s="1265">
        <v>14.749554124910997</v>
      </c>
      <c r="G20" s="1265">
        <v>25.024470323152563</v>
      </c>
      <c r="H20" s="1265">
        <v>13.889858894514024</v>
      </c>
      <c r="I20" s="1265">
        <v>15.892677536577656</v>
      </c>
      <c r="J20" s="1265">
        <v>13.749013391625956</v>
      </c>
      <c r="K20" s="1265">
        <v>18.702961845007117</v>
      </c>
      <c r="L20" s="1265">
        <v>14.464040984777867</v>
      </c>
      <c r="M20" s="1265">
        <v>21.467072912253577</v>
      </c>
      <c r="N20" s="1266">
        <v>17.999622649420353</v>
      </c>
      <c r="O20" s="432" t="s">
        <v>625</v>
      </c>
      <c r="P20" s="1267">
        <v>21.496714817706902</v>
      </c>
      <c r="Q20" s="1267">
        <v>20.512717387463312</v>
      </c>
      <c r="R20" s="1267">
        <v>20.491988454363032</v>
      </c>
      <c r="S20" s="1267">
        <v>19.543904451306823</v>
      </c>
      <c r="T20" s="1267">
        <v>18.613700578759758</v>
      </c>
      <c r="U20" s="1267">
        <v>19.745625101576799</v>
      </c>
      <c r="V20" s="1267">
        <v>18.859872554358279</v>
      </c>
      <c r="W20" s="1267">
        <v>18.4689554843922</v>
      </c>
      <c r="X20" s="1267">
        <v>17.93838705671633</v>
      </c>
      <c r="Y20" s="1267">
        <v>18.016106557773991</v>
      </c>
      <c r="Z20" s="1267">
        <v>17.697412016182053</v>
      </c>
      <c r="AA20" s="1267">
        <v>17.999622649420353</v>
      </c>
      <c r="AB20" s="402"/>
    </row>
    <row r="21" spans="1:28">
      <c r="A21" s="431" t="s">
        <v>626</v>
      </c>
      <c r="B21" s="1265">
        <v>27.860149717508481</v>
      </c>
      <c r="C21" s="1265">
        <v>26.793824368266982</v>
      </c>
      <c r="D21" s="1265">
        <v>27.866514961364441</v>
      </c>
      <c r="E21" s="1265">
        <v>27.634573247022132</v>
      </c>
      <c r="F21" s="1265">
        <v>27.297691179308803</v>
      </c>
      <c r="G21" s="1265">
        <v>31.726562291578773</v>
      </c>
      <c r="H21" s="1265">
        <v>28.464890291497213</v>
      </c>
      <c r="I21" s="1265">
        <v>30.680532335527982</v>
      </c>
      <c r="J21" s="1265">
        <v>28.374214568834233</v>
      </c>
      <c r="K21" s="1265">
        <v>29.428207103394215</v>
      </c>
      <c r="L21" s="1265">
        <v>28.291074769840343</v>
      </c>
      <c r="M21" s="1265">
        <v>28.603138161791968</v>
      </c>
      <c r="N21" s="1266">
        <v>28.60000321752047</v>
      </c>
      <c r="O21" s="432" t="s">
        <v>626</v>
      </c>
      <c r="P21" s="1267">
        <v>27.860149717508481</v>
      </c>
      <c r="Q21" s="1267">
        <v>27.318443514425674</v>
      </c>
      <c r="R21" s="1267">
        <v>27.50309102442699</v>
      </c>
      <c r="S21" s="1267">
        <v>27.537001010408414</v>
      </c>
      <c r="T21" s="1267">
        <v>27.488604605231387</v>
      </c>
      <c r="U21" s="1267">
        <v>28.198274744984321</v>
      </c>
      <c r="V21" s="1267">
        <v>28.239497521522967</v>
      </c>
      <c r="W21" s="1267">
        <v>28.564337844058617</v>
      </c>
      <c r="X21" s="1267">
        <v>28.542366541119407</v>
      </c>
      <c r="Y21" s="1267">
        <v>28.631162153298543</v>
      </c>
      <c r="Z21" s="1267">
        <v>28.599717131284137</v>
      </c>
      <c r="AA21" s="1267">
        <v>28.60000321752047</v>
      </c>
      <c r="AB21" s="402"/>
    </row>
    <row r="22" spans="1:28">
      <c r="A22" s="431" t="s">
        <v>627</v>
      </c>
      <c r="B22" s="1265">
        <v>29.578389862884681</v>
      </c>
      <c r="C22" s="1265">
        <v>26.873546337676995</v>
      </c>
      <c r="D22" s="1265">
        <v>27.326031837911597</v>
      </c>
      <c r="E22" s="1265">
        <v>19.562470386392679</v>
      </c>
      <c r="F22" s="1265">
        <v>24.086334723511062</v>
      </c>
      <c r="G22" s="1265">
        <v>25.665471688081425</v>
      </c>
      <c r="H22" s="1265">
        <v>20.036097128340575</v>
      </c>
      <c r="I22" s="1265">
        <v>20.053882333681269</v>
      </c>
      <c r="J22" s="1265">
        <v>17.089755612667958</v>
      </c>
      <c r="K22" s="1265">
        <v>26.722286813075858</v>
      </c>
      <c r="L22" s="1265">
        <v>20.779875071608092</v>
      </c>
      <c r="M22" s="1265">
        <v>24.396127531937015</v>
      </c>
      <c r="N22" s="1266">
        <v>23.499872994783015</v>
      </c>
      <c r="O22" s="432" t="s">
        <v>627</v>
      </c>
      <c r="P22" s="1267">
        <v>29.578389862884681</v>
      </c>
      <c r="Q22" s="1267">
        <v>28.224855710151235</v>
      </c>
      <c r="R22" s="1267">
        <v>27.927180337689922</v>
      </c>
      <c r="S22" s="1267">
        <v>25.81386429827905</v>
      </c>
      <c r="T22" s="1267">
        <v>25.490484127172358</v>
      </c>
      <c r="U22" s="1267">
        <v>25.519057965627294</v>
      </c>
      <c r="V22" s="1267">
        <v>24.73513637030279</v>
      </c>
      <c r="W22" s="1267">
        <v>24.131717141112933</v>
      </c>
      <c r="X22" s="1267">
        <v>23.33258864572484</v>
      </c>
      <c r="Y22" s="1267">
        <v>23.679579671490096</v>
      </c>
      <c r="Z22" s="1267">
        <v>23.419266593706524</v>
      </c>
      <c r="AA22" s="1267">
        <v>23.499872994783015</v>
      </c>
      <c r="AB22" s="402"/>
    </row>
    <row r="23" spans="1:28">
      <c r="A23" s="431" t="s">
        <v>628</v>
      </c>
      <c r="B23" s="1265">
        <v>26.910126969099085</v>
      </c>
      <c r="C23" s="1265">
        <v>19.88346723276921</v>
      </c>
      <c r="D23" s="1265">
        <v>26.377937999908863</v>
      </c>
      <c r="E23" s="1265">
        <v>25.769257499359743</v>
      </c>
      <c r="F23" s="1265">
        <v>22.603567865467312</v>
      </c>
      <c r="G23" s="1265">
        <v>31.824803299022005</v>
      </c>
      <c r="H23" s="1265">
        <v>18.504849291383152</v>
      </c>
      <c r="I23" s="1265">
        <v>23.795702623178197</v>
      </c>
      <c r="J23" s="1265">
        <v>20.0034397161103</v>
      </c>
      <c r="K23" s="1265">
        <v>26.353583708352417</v>
      </c>
      <c r="L23" s="1265">
        <v>21.882364217083673</v>
      </c>
      <c r="M23" s="1265">
        <v>24.766266149022336</v>
      </c>
      <c r="N23" s="1266">
        <v>24.099980904595405</v>
      </c>
      <c r="O23" s="432" t="s">
        <v>628</v>
      </c>
      <c r="P23" s="1267">
        <v>26.910126969099085</v>
      </c>
      <c r="Q23" s="1267">
        <v>23.480595996652397</v>
      </c>
      <c r="R23" s="1267">
        <v>24.463838711981754</v>
      </c>
      <c r="S23" s="1267">
        <v>24.800174960006064</v>
      </c>
      <c r="T23" s="1267">
        <v>24.364232692168272</v>
      </c>
      <c r="U23" s="1267">
        <v>25.726986438366485</v>
      </c>
      <c r="V23" s="1267">
        <v>24.638659821423385</v>
      </c>
      <c r="W23" s="1267">
        <v>24.524823435688578</v>
      </c>
      <c r="X23" s="1267">
        <v>24.014996385106379</v>
      </c>
      <c r="Y23" s="1267">
        <v>24.257018408670188</v>
      </c>
      <c r="Z23" s="1267">
        <v>24.040529434379639</v>
      </c>
      <c r="AA23" s="1267">
        <v>24.099980904595405</v>
      </c>
      <c r="AB23" s="402"/>
    </row>
    <row r="24" spans="1:28">
      <c r="A24" s="431" t="s">
        <v>629</v>
      </c>
      <c r="B24" s="1265">
        <v>26.677122275445075</v>
      </c>
      <c r="C24" s="1265">
        <v>20.375101240392461</v>
      </c>
      <c r="D24" s="1265">
        <v>26.540112229583439</v>
      </c>
      <c r="E24" s="1265">
        <v>20.234271934269312</v>
      </c>
      <c r="F24" s="1265">
        <v>19.567380103332265</v>
      </c>
      <c r="G24" s="1265">
        <v>25.889677654688604</v>
      </c>
      <c r="H24" s="1265">
        <v>14.227760487598271</v>
      </c>
      <c r="I24" s="1265">
        <v>16.813240851420829</v>
      </c>
      <c r="J24" s="1265">
        <v>14.516797738367771</v>
      </c>
      <c r="K24" s="1265">
        <v>20.358467082743349</v>
      </c>
      <c r="L24" s="1265">
        <v>17.14548897673739</v>
      </c>
      <c r="M24" s="1265">
        <v>17.440114469008101</v>
      </c>
      <c r="N24" s="1266">
        <v>20</v>
      </c>
      <c r="O24" s="432" t="s">
        <v>629</v>
      </c>
      <c r="P24" s="1267">
        <v>26.677122275445075</v>
      </c>
      <c r="Q24" s="1267">
        <v>23.535903226787287</v>
      </c>
      <c r="R24" s="1267">
        <v>24.579633422998175</v>
      </c>
      <c r="S24" s="1267">
        <v>23.460172400330535</v>
      </c>
      <c r="T24" s="1267">
        <v>22.704867998839433</v>
      </c>
      <c r="U24" s="1267">
        <v>23.246851694814847</v>
      </c>
      <c r="V24" s="1267">
        <v>21.943327193283324</v>
      </c>
      <c r="W24" s="1267">
        <v>21.27911974222409</v>
      </c>
      <c r="X24" s="1267">
        <v>20.541725964357774</v>
      </c>
      <c r="Y24" s="1267">
        <v>20.523495228826782</v>
      </c>
      <c r="Z24" s="1267">
        <v>20.220748293256197</v>
      </c>
      <c r="AA24" s="1267">
        <v>20</v>
      </c>
      <c r="AB24" s="402"/>
    </row>
    <row r="25" spans="1:28">
      <c r="A25" s="431" t="s">
        <v>630</v>
      </c>
      <c r="B25" s="1265">
        <v>25.096674744383161</v>
      </c>
      <c r="C25" s="1265">
        <v>23.876553122056638</v>
      </c>
      <c r="D25" s="1265">
        <v>23.966662935058363</v>
      </c>
      <c r="E25" s="1265">
        <v>19.874342508062316</v>
      </c>
      <c r="F25" s="1265">
        <v>15.392093766603802</v>
      </c>
      <c r="G25" s="1265">
        <v>26.026912495285927</v>
      </c>
      <c r="H25" s="1265">
        <v>15.670017454396106</v>
      </c>
      <c r="I25" s="1265">
        <v>22.864218580329478</v>
      </c>
      <c r="J25" s="1265">
        <v>17.461241307607395</v>
      </c>
      <c r="K25" s="1265">
        <v>23.075437136249882</v>
      </c>
      <c r="L25" s="1265">
        <v>20.788882955389095</v>
      </c>
      <c r="M25" s="1265">
        <v>20.663498210274074</v>
      </c>
      <c r="N25" s="1266">
        <v>21.300005074583503</v>
      </c>
      <c r="O25" s="432" t="s">
        <v>630</v>
      </c>
      <c r="P25" s="1267">
        <v>25.096674744383161</v>
      </c>
      <c r="Q25" s="1267">
        <v>24.485483208186483</v>
      </c>
      <c r="R25" s="1267">
        <v>24.3101871310786</v>
      </c>
      <c r="S25" s="1267">
        <v>23.223955004319091</v>
      </c>
      <c r="T25" s="1267">
        <v>21.75434449266896</v>
      </c>
      <c r="U25" s="1267">
        <v>22.483020159442503</v>
      </c>
      <c r="V25" s="1267">
        <v>21.524043811407036</v>
      </c>
      <c r="W25" s="1267">
        <v>21.697597022955456</v>
      </c>
      <c r="X25" s="1267">
        <v>21.229315020120293</v>
      </c>
      <c r="Y25" s="1267">
        <v>21.417914942089006</v>
      </c>
      <c r="Z25" s="1267">
        <v>21.358809749936309</v>
      </c>
      <c r="AA25" s="1267">
        <v>21.300005074583503</v>
      </c>
      <c r="AB25" s="402"/>
    </row>
    <row r="26" spans="1:28">
      <c r="A26" s="431" t="s">
        <v>631</v>
      </c>
      <c r="B26" s="1265">
        <v>18.866439447014855</v>
      </c>
      <c r="C26" s="1265">
        <v>16.980612637275762</v>
      </c>
      <c r="D26" s="1265">
        <v>22.351793148925768</v>
      </c>
      <c r="E26" s="1265">
        <v>21.451581208134744</v>
      </c>
      <c r="F26" s="1265">
        <v>19.433419122243027</v>
      </c>
      <c r="G26" s="1265">
        <v>22.924227769319412</v>
      </c>
      <c r="H26" s="1265">
        <v>16.195140101431836</v>
      </c>
      <c r="I26" s="1265">
        <v>16.267921925282792</v>
      </c>
      <c r="J26" s="1265">
        <v>15.760053715123966</v>
      </c>
      <c r="K26" s="1265">
        <v>20.103644498924318</v>
      </c>
      <c r="L26" s="1265">
        <v>15.8166196022676</v>
      </c>
      <c r="M26" s="1265">
        <v>17.835754325218868</v>
      </c>
      <c r="N26" s="1266">
        <v>18.600012926935101</v>
      </c>
      <c r="O26" s="432" t="s">
        <v>631</v>
      </c>
      <c r="P26" s="1267">
        <v>18.866439447014855</v>
      </c>
      <c r="Q26" s="1267">
        <v>17.927326196343213</v>
      </c>
      <c r="R26" s="1267">
        <v>19.470561774966889</v>
      </c>
      <c r="S26" s="1267">
        <v>19.992430316435154</v>
      </c>
      <c r="T26" s="1267">
        <v>19.879691577933777</v>
      </c>
      <c r="U26" s="1267">
        <v>20.417280465415008</v>
      </c>
      <c r="V26" s="1267">
        <v>19.743686224920516</v>
      </c>
      <c r="W26" s="1267">
        <v>19.253136883918447</v>
      </c>
      <c r="X26" s="1267">
        <v>18.834342915439287</v>
      </c>
      <c r="Y26" s="1267">
        <v>18.970003836275616</v>
      </c>
      <c r="Z26" s="1267">
        <v>18.669569686280223</v>
      </c>
      <c r="AA26" s="1267">
        <v>18.600012926935101</v>
      </c>
      <c r="AB26" s="402"/>
    </row>
    <row r="27" spans="1:28">
      <c r="A27" s="431" t="s">
        <v>632</v>
      </c>
      <c r="B27" s="1265">
        <v>17.289234794821819</v>
      </c>
      <c r="C27" s="1265">
        <v>15.264541167609702</v>
      </c>
      <c r="D27" s="1265">
        <v>17.734262962902775</v>
      </c>
      <c r="E27" s="1265">
        <v>12.85672027330099</v>
      </c>
      <c r="F27" s="1265">
        <v>10.45576314253201</v>
      </c>
      <c r="G27" s="1265">
        <v>26.162766359754819</v>
      </c>
      <c r="H27" s="1265">
        <v>13.32429051988529</v>
      </c>
      <c r="I27" s="1265">
        <v>16.074156476374625</v>
      </c>
      <c r="J27" s="1265">
        <v>5.428368569184677</v>
      </c>
      <c r="K27" s="1265">
        <v>14.234871455939297</v>
      </c>
      <c r="L27" s="1265">
        <v>12.951888130605605</v>
      </c>
      <c r="M27" s="1265">
        <v>12.071595316704551</v>
      </c>
      <c r="N27" s="1266">
        <v>14.600178441978477</v>
      </c>
      <c r="O27" s="432" t="s">
        <v>632</v>
      </c>
      <c r="P27" s="1267">
        <v>17.289234794821819</v>
      </c>
      <c r="Q27" s="1267">
        <v>16.279959456362135</v>
      </c>
      <c r="R27" s="1267">
        <v>16.775987080662478</v>
      </c>
      <c r="S27" s="1267">
        <v>15.805516139996465</v>
      </c>
      <c r="T27" s="1267">
        <v>14.795330415840095</v>
      </c>
      <c r="U27" s="1267">
        <v>16.826298154566263</v>
      </c>
      <c r="V27" s="1267">
        <v>16.301425402298079</v>
      </c>
      <c r="W27" s="1267">
        <v>16.271228240367261</v>
      </c>
      <c r="X27" s="1267">
        <v>15.091050713592082</v>
      </c>
      <c r="Y27" s="1267">
        <v>15.005001840415408</v>
      </c>
      <c r="Z27" s="1267">
        <v>14.818754602235501</v>
      </c>
      <c r="AA27" s="1267">
        <v>14.600178441978477</v>
      </c>
      <c r="AB27" s="402"/>
    </row>
    <row r="28" spans="1:28">
      <c r="A28" s="431" t="s">
        <v>633</v>
      </c>
      <c r="B28" s="1265">
        <v>22.819929487924099</v>
      </c>
      <c r="C28" s="1265">
        <v>19.329846074252032</v>
      </c>
      <c r="D28" s="1265">
        <v>23.724891841952093</v>
      </c>
      <c r="E28" s="1265">
        <v>19.448432504042813</v>
      </c>
      <c r="F28" s="1265">
        <v>20.286391460456642</v>
      </c>
      <c r="G28" s="1265">
        <v>22.380453198963249</v>
      </c>
      <c r="H28" s="1265">
        <v>17.690388888839639</v>
      </c>
      <c r="I28" s="1265">
        <v>18.018551512704594</v>
      </c>
      <c r="J28" s="1265">
        <v>19.260869638010369</v>
      </c>
      <c r="K28" s="1265">
        <v>17.136716141614659</v>
      </c>
      <c r="L28" s="1265">
        <v>20.257375891387525</v>
      </c>
      <c r="M28" s="1265">
        <v>20.543010330500806</v>
      </c>
      <c r="N28" s="1266">
        <v>20.000344907866467</v>
      </c>
      <c r="O28" s="432" t="s">
        <v>633</v>
      </c>
      <c r="P28" s="1267">
        <v>22.819929487924099</v>
      </c>
      <c r="Q28" s="1267">
        <v>21.045248367153064</v>
      </c>
      <c r="R28" s="1267">
        <v>21.94951429451179</v>
      </c>
      <c r="S28" s="1267">
        <v>21.308610244327145</v>
      </c>
      <c r="T28" s="1267">
        <v>21.103458818519265</v>
      </c>
      <c r="U28" s="1267">
        <v>21.317840459797537</v>
      </c>
      <c r="V28" s="1267">
        <v>20.74561868427871</v>
      </c>
      <c r="W28" s="1267">
        <v>20.370220481867825</v>
      </c>
      <c r="X28" s="1267">
        <v>20.238021624247832</v>
      </c>
      <c r="Y28" s="1267">
        <v>19.920580009133666</v>
      </c>
      <c r="Z28" s="1267">
        <v>19.951474310436257</v>
      </c>
      <c r="AA28" s="1267">
        <v>20.000344907866467</v>
      </c>
      <c r="AB28" s="402"/>
    </row>
    <row r="29" spans="1:28">
      <c r="A29" s="431" t="s">
        <v>634</v>
      </c>
      <c r="B29" s="1265">
        <v>21.995634296114101</v>
      </c>
      <c r="C29" s="1265">
        <v>21.5896141508574</v>
      </c>
      <c r="D29" s="1265">
        <v>26.944968827509552</v>
      </c>
      <c r="E29" s="1265">
        <v>21.293922117453562</v>
      </c>
      <c r="F29" s="1265">
        <v>16.980660853283457</v>
      </c>
      <c r="G29" s="1265">
        <v>28.161107492894548</v>
      </c>
      <c r="H29" s="1265">
        <v>17.027211480531516</v>
      </c>
      <c r="I29" s="1265">
        <v>21.079971732849817</v>
      </c>
      <c r="J29" s="1265">
        <v>14.334938395583984</v>
      </c>
      <c r="K29" s="1265">
        <v>20.882142704040614</v>
      </c>
      <c r="L29" s="1265">
        <v>20.351804787895812</v>
      </c>
      <c r="M29" s="1265">
        <v>20.80398499761781</v>
      </c>
      <c r="N29" s="1266">
        <v>20.99995633378456</v>
      </c>
      <c r="O29" s="432" t="s">
        <v>634</v>
      </c>
      <c r="P29" s="1267">
        <v>21.995634296114101</v>
      </c>
      <c r="Q29" s="1267">
        <v>21.792463427407665</v>
      </c>
      <c r="R29" s="1267">
        <v>23.584883409206881</v>
      </c>
      <c r="S29" s="1267">
        <v>23.007952431807936</v>
      </c>
      <c r="T29" s="1267">
        <v>21.855949443495028</v>
      </c>
      <c r="U29" s="1267">
        <v>22.95883298506493</v>
      </c>
      <c r="V29" s="1267">
        <v>22.087870295914854</v>
      </c>
      <c r="W29" s="1267">
        <v>21.955153051336314</v>
      </c>
      <c r="X29" s="1267">
        <v>21.108345313015668</v>
      </c>
      <c r="Y29" s="1267">
        <v>21.085518595099476</v>
      </c>
      <c r="Z29" s="1267">
        <v>21.017796293572335</v>
      </c>
      <c r="AA29" s="1267">
        <v>20.99995633378456</v>
      </c>
      <c r="AB29" s="402"/>
    </row>
    <row r="30" spans="1:28">
      <c r="A30" s="431" t="s">
        <v>635</v>
      </c>
      <c r="B30" s="1265">
        <v>21.271544027900319</v>
      </c>
      <c r="C30" s="1265">
        <v>14.036336210336465</v>
      </c>
      <c r="D30" s="1265">
        <v>20.814354903182842</v>
      </c>
      <c r="E30" s="1265">
        <v>20.055559235454556</v>
      </c>
      <c r="F30" s="1265">
        <v>16.681068335206895</v>
      </c>
      <c r="G30" s="1265">
        <v>26.972173507694684</v>
      </c>
      <c r="H30" s="1265">
        <v>17.134682544235865</v>
      </c>
      <c r="I30" s="1265">
        <v>14.490711891118815</v>
      </c>
      <c r="J30" s="1265">
        <v>12.955524490135103</v>
      </c>
      <c r="K30" s="1265">
        <v>18.344400468541185</v>
      </c>
      <c r="L30" s="1265">
        <v>13.740537660637889</v>
      </c>
      <c r="M30" s="1265">
        <v>19.167040915549023</v>
      </c>
      <c r="N30" s="1266">
        <v>18.000363298321354</v>
      </c>
      <c r="O30" s="432" t="s">
        <v>635</v>
      </c>
      <c r="P30" s="1267">
        <v>21.271544027900319</v>
      </c>
      <c r="Q30" s="1267">
        <v>17.717176899579552</v>
      </c>
      <c r="R30" s="1267">
        <v>18.787169133243051</v>
      </c>
      <c r="S30" s="1267">
        <v>19.124070766564341</v>
      </c>
      <c r="T30" s="1267">
        <v>18.639303585302102</v>
      </c>
      <c r="U30" s="1267">
        <v>20.15188408075478</v>
      </c>
      <c r="V30" s="1267">
        <v>19.682074993969067</v>
      </c>
      <c r="W30" s="1267">
        <v>18.986329380419097</v>
      </c>
      <c r="X30" s="1267">
        <v>18.309193891628855</v>
      </c>
      <c r="Y30" s="1267">
        <v>18.312757261353966</v>
      </c>
      <c r="Z30" s="1267">
        <v>17.897862726349086</v>
      </c>
      <c r="AA30" s="1267">
        <v>18.000363298321354</v>
      </c>
      <c r="AB30" s="402"/>
    </row>
    <row r="31" spans="1:28">
      <c r="A31" s="431" t="s">
        <v>636</v>
      </c>
      <c r="B31" s="1265">
        <v>18.997754247375156</v>
      </c>
      <c r="C31" s="1265">
        <v>18.487163895103524</v>
      </c>
      <c r="D31" s="1265">
        <v>19.510110465321333</v>
      </c>
      <c r="E31" s="1265">
        <v>19.127206790065262</v>
      </c>
      <c r="F31" s="1265">
        <v>18.70686269041688</v>
      </c>
      <c r="G31" s="1265">
        <v>20.387586335211978</v>
      </c>
      <c r="H31" s="1265">
        <v>18.929001660194551</v>
      </c>
      <c r="I31" s="1265">
        <v>18.836204526508929</v>
      </c>
      <c r="J31" s="1265">
        <v>18.931483115687342</v>
      </c>
      <c r="K31" s="1265">
        <v>19.459572113369592</v>
      </c>
      <c r="L31" s="1265">
        <v>20.004305279558022</v>
      </c>
      <c r="M31" s="1265">
        <v>20.259758939406112</v>
      </c>
      <c r="N31" s="1266">
        <v>19.299825948883942</v>
      </c>
      <c r="O31" s="432" t="s">
        <v>636</v>
      </c>
      <c r="P31" s="1267">
        <v>18.997754247375156</v>
      </c>
      <c r="Q31" s="1267">
        <v>18.736659716069266</v>
      </c>
      <c r="R31" s="1267">
        <v>18.99681873321277</v>
      </c>
      <c r="S31" s="1267">
        <v>19.030743916172465</v>
      </c>
      <c r="T31" s="1267">
        <v>18.964974851246673</v>
      </c>
      <c r="U31" s="1267">
        <v>19.207906232730608</v>
      </c>
      <c r="V31" s="1267">
        <v>19.163818396654605</v>
      </c>
      <c r="W31" s="1267">
        <v>19.118232068769924</v>
      </c>
      <c r="X31" s="1267">
        <v>19.096885518101807</v>
      </c>
      <c r="Y31" s="1267">
        <v>19.132003520202012</v>
      </c>
      <c r="Z31" s="1267">
        <v>19.213568951951601</v>
      </c>
      <c r="AA31" s="1267">
        <v>19.299825948883942</v>
      </c>
      <c r="AB31" s="402"/>
    </row>
    <row r="32" spans="1:28">
      <c r="A32" s="426" t="s">
        <v>637</v>
      </c>
      <c r="B32" s="1266">
        <v>25.013634656199713</v>
      </c>
      <c r="C32" s="1266">
        <v>21.15425182646619</v>
      </c>
      <c r="D32" s="1266">
        <v>24.880820353192167</v>
      </c>
      <c r="E32" s="1266">
        <v>22.850648292957267</v>
      </c>
      <c r="F32" s="1266">
        <v>19.23325004740812</v>
      </c>
      <c r="G32" s="1266">
        <v>27.137915176796241</v>
      </c>
      <c r="H32" s="1266">
        <v>18.164118715227211</v>
      </c>
      <c r="I32" s="1266">
        <v>20.744253916087697</v>
      </c>
      <c r="J32" s="1266">
        <v>19.475774470030135</v>
      </c>
      <c r="K32" s="1266">
        <v>24.57209653811703</v>
      </c>
      <c r="L32" s="1266">
        <v>21.625594534210808</v>
      </c>
      <c r="M32" s="1266">
        <v>22.541340300456987</v>
      </c>
      <c r="N32" s="1266">
        <v>22.283772907955814</v>
      </c>
      <c r="O32" s="429" t="s">
        <v>637</v>
      </c>
      <c r="P32" s="1268">
        <v>25.013634656199713</v>
      </c>
      <c r="Q32" s="1268">
        <v>23.086964601143752</v>
      </c>
      <c r="R32" s="1268">
        <v>23.696387367659703</v>
      </c>
      <c r="S32" s="1268">
        <v>23.480214183401561</v>
      </c>
      <c r="T32" s="1268">
        <v>22.651239045699391</v>
      </c>
      <c r="U32" s="1268">
        <v>23.43285614179478</v>
      </c>
      <c r="V32" s="1268">
        <v>22.650183216430541</v>
      </c>
      <c r="W32" s="1268">
        <v>22.398902249040443</v>
      </c>
      <c r="X32" s="1268">
        <v>22.073125596889163</v>
      </c>
      <c r="Y32" s="1268">
        <v>22.324674954592926</v>
      </c>
      <c r="Z32" s="1268">
        <v>22.260951381514502</v>
      </c>
      <c r="AA32" s="1268">
        <v>22.283772907955822</v>
      </c>
    </row>
  </sheetData>
  <pageMargins left="0.23622047244094491" right="0.31496062992125984" top="0.74803149606299213" bottom="0.39370078740157483" header="0.31496062992125984" footer="0.31496062992125984"/>
  <pageSetup paperSize="9" orientation="landscape" r:id="rId1"/>
  <headerFooter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"/>
  <sheetViews>
    <sheetView zoomScale="85" zoomScaleNormal="85" workbookViewId="0">
      <selection activeCell="B4" sqref="B4:M31"/>
    </sheetView>
  </sheetViews>
  <sheetFormatPr defaultColWidth="9.140625" defaultRowHeight="21"/>
  <cols>
    <col min="1" max="1" width="22.5703125" style="362" bestFit="1" customWidth="1"/>
    <col min="2" max="2" width="14" style="362" bestFit="1" customWidth="1"/>
    <col min="3" max="3" width="14.5703125" style="362" customWidth="1"/>
    <col min="4" max="4" width="14" style="362" bestFit="1" customWidth="1"/>
    <col min="5" max="5" width="14.85546875" style="362" bestFit="1" customWidth="1"/>
    <col min="6" max="9" width="14" style="362" bestFit="1" customWidth="1"/>
    <col min="10" max="10" width="14.85546875" style="362" bestFit="1" customWidth="1"/>
    <col min="11" max="11" width="14" style="362" bestFit="1" customWidth="1"/>
    <col min="12" max="12" width="14.85546875" style="362" bestFit="1" customWidth="1"/>
    <col min="13" max="13" width="14" style="362" bestFit="1" customWidth="1"/>
    <col min="14" max="14" width="15.7109375" style="362" bestFit="1" customWidth="1"/>
    <col min="15" max="15" width="22.5703125" style="362" bestFit="1" customWidth="1"/>
    <col min="16" max="16" width="14.7109375" style="362" bestFit="1" customWidth="1"/>
    <col min="17" max="27" width="16.140625" style="362" bestFit="1" customWidth="1"/>
    <col min="28" max="28" width="16.42578125" style="362" bestFit="1" customWidth="1"/>
    <col min="29" max="16384" width="9.140625" style="362"/>
  </cols>
  <sheetData>
    <row r="1" spans="1:29" s="416" customFormat="1" ht="24" thickBot="1">
      <c r="A1" s="393" t="s">
        <v>584</v>
      </c>
      <c r="B1" s="417"/>
      <c r="C1" s="417" t="s">
        <v>751</v>
      </c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395" t="s">
        <v>585</v>
      </c>
      <c r="P1" s="417"/>
      <c r="Q1" s="417" t="str">
        <f>+C1</f>
        <v>เป้าหมายรายได้ - ข้อตกลง ปีงบประมาณ 2564</v>
      </c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</row>
    <row r="2" spans="1:29">
      <c r="A2" s="418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9"/>
    </row>
    <row r="3" spans="1:29" s="425" customFormat="1" ht="26.25" customHeight="1">
      <c r="A3" s="420" t="s">
        <v>580</v>
      </c>
      <c r="B3" s="421" t="s">
        <v>586</v>
      </c>
      <c r="C3" s="421" t="s">
        <v>587</v>
      </c>
      <c r="D3" s="421" t="s">
        <v>588</v>
      </c>
      <c r="E3" s="421" t="s">
        <v>589</v>
      </c>
      <c r="F3" s="421" t="s">
        <v>590</v>
      </c>
      <c r="G3" s="421" t="s">
        <v>591</v>
      </c>
      <c r="H3" s="421" t="s">
        <v>592</v>
      </c>
      <c r="I3" s="421" t="s">
        <v>593</v>
      </c>
      <c r="J3" s="421" t="s">
        <v>594</v>
      </c>
      <c r="K3" s="421" t="s">
        <v>595</v>
      </c>
      <c r="L3" s="421" t="s">
        <v>596</v>
      </c>
      <c r="M3" s="422" t="s">
        <v>597</v>
      </c>
      <c r="N3" s="421" t="s">
        <v>571</v>
      </c>
      <c r="O3" s="423" t="s">
        <v>580</v>
      </c>
      <c r="P3" s="424" t="s">
        <v>598</v>
      </c>
      <c r="Q3" s="424" t="s">
        <v>599</v>
      </c>
      <c r="R3" s="424" t="s">
        <v>600</v>
      </c>
      <c r="S3" s="424" t="s">
        <v>601</v>
      </c>
      <c r="T3" s="424" t="s">
        <v>602</v>
      </c>
      <c r="U3" s="424" t="s">
        <v>603</v>
      </c>
      <c r="V3" s="424" t="s">
        <v>604</v>
      </c>
      <c r="W3" s="424" t="s">
        <v>605</v>
      </c>
      <c r="X3" s="424" t="s">
        <v>606</v>
      </c>
      <c r="Y3" s="424" t="s">
        <v>607</v>
      </c>
      <c r="Z3" s="424" t="s">
        <v>608</v>
      </c>
      <c r="AA3" s="424" t="s">
        <v>609</v>
      </c>
    </row>
    <row r="4" spans="1:29">
      <c r="A4" s="426" t="s">
        <v>638</v>
      </c>
      <c r="B4" s="427">
        <v>55357.673470689588</v>
      </c>
      <c r="C4" s="427">
        <v>38255.432434554423</v>
      </c>
      <c r="D4" s="427">
        <v>71442.969038017196</v>
      </c>
      <c r="E4" s="427">
        <v>76601.688794203743</v>
      </c>
      <c r="F4" s="427">
        <v>45830.930542289461</v>
      </c>
      <c r="G4" s="427">
        <v>58603.604663227452</v>
      </c>
      <c r="H4" s="427">
        <v>50628.734081378789</v>
      </c>
      <c r="I4" s="427">
        <v>85034.58896845649</v>
      </c>
      <c r="J4" s="427">
        <v>99531.889729419549</v>
      </c>
      <c r="K4" s="427">
        <v>123049.20246614165</v>
      </c>
      <c r="L4" s="427">
        <v>197117.77330856852</v>
      </c>
      <c r="M4" s="427">
        <v>156125.51250305315</v>
      </c>
      <c r="N4" s="428">
        <f>SUM(B4:M4)</f>
        <v>1057580</v>
      </c>
      <c r="O4" s="429" t="s">
        <v>638</v>
      </c>
      <c r="P4" s="430">
        <f>+B4</f>
        <v>55357.673470689588</v>
      </c>
      <c r="Q4" s="430">
        <f>+P4+C4</f>
        <v>93613.105905244011</v>
      </c>
      <c r="R4" s="430">
        <f t="shared" ref="R4:AA19" si="0">+Q4+D4</f>
        <v>165056.07494326122</v>
      </c>
      <c r="S4" s="430">
        <f t="shared" si="0"/>
        <v>241657.76373746496</v>
      </c>
      <c r="T4" s="430">
        <f t="shared" si="0"/>
        <v>287488.69427975442</v>
      </c>
      <c r="U4" s="430">
        <f t="shared" si="0"/>
        <v>346092.29894298187</v>
      </c>
      <c r="V4" s="430">
        <f t="shared" si="0"/>
        <v>396721.03302436066</v>
      </c>
      <c r="W4" s="430">
        <f t="shared" si="0"/>
        <v>481755.62199281715</v>
      </c>
      <c r="X4" s="430">
        <f t="shared" si="0"/>
        <v>581287.51172223664</v>
      </c>
      <c r="Y4" s="430">
        <f t="shared" si="0"/>
        <v>704336.7141883783</v>
      </c>
      <c r="Z4" s="430">
        <f t="shared" si="0"/>
        <v>901454.48749694682</v>
      </c>
      <c r="AA4" s="430">
        <f t="shared" si="0"/>
        <v>1057580</v>
      </c>
      <c r="AB4" s="434"/>
      <c r="AC4" s="435"/>
    </row>
    <row r="5" spans="1:29">
      <c r="A5" s="431" t="s">
        <v>610</v>
      </c>
      <c r="B5" s="427">
        <v>60431653.701163866</v>
      </c>
      <c r="C5" s="427">
        <v>64178461.440479644</v>
      </c>
      <c r="D5" s="427">
        <v>62704724.558554098</v>
      </c>
      <c r="E5" s="427">
        <v>64927500.997243345</v>
      </c>
      <c r="F5" s="427">
        <v>64556769.135807</v>
      </c>
      <c r="G5" s="427">
        <v>62455721.442118138</v>
      </c>
      <c r="H5" s="427">
        <v>67318637.415506989</v>
      </c>
      <c r="I5" s="427">
        <v>60770429.078551419</v>
      </c>
      <c r="J5" s="427">
        <v>59322295.340276241</v>
      </c>
      <c r="K5" s="427">
        <v>56421826.583963104</v>
      </c>
      <c r="L5" s="427">
        <v>62881874.77638863</v>
      </c>
      <c r="M5" s="427">
        <v>60843535.529947557</v>
      </c>
      <c r="N5" s="428">
        <f>SUM(B5:M5)</f>
        <v>746813430</v>
      </c>
      <c r="O5" s="432" t="s">
        <v>610</v>
      </c>
      <c r="P5" s="430">
        <f t="shared" ref="P5:P31" si="1">+B5</f>
        <v>60431653.701163866</v>
      </c>
      <c r="Q5" s="430">
        <f t="shared" ref="Q5:AA31" si="2">+P5+C5</f>
        <v>124610115.14164351</v>
      </c>
      <c r="R5" s="430">
        <f t="shared" si="0"/>
        <v>187314839.70019761</v>
      </c>
      <c r="S5" s="430">
        <f t="shared" si="0"/>
        <v>252242340.69744095</v>
      </c>
      <c r="T5" s="430">
        <f t="shared" si="0"/>
        <v>316799109.83324796</v>
      </c>
      <c r="U5" s="430">
        <f t="shared" si="0"/>
        <v>379254831.27536607</v>
      </c>
      <c r="V5" s="430">
        <f t="shared" si="0"/>
        <v>446573468.69087303</v>
      </c>
      <c r="W5" s="430">
        <f t="shared" si="0"/>
        <v>507343897.76942444</v>
      </c>
      <c r="X5" s="430">
        <f t="shared" si="0"/>
        <v>566666193.10970068</v>
      </c>
      <c r="Y5" s="430">
        <f t="shared" si="0"/>
        <v>623088019.69366384</v>
      </c>
      <c r="Z5" s="430">
        <f t="shared" si="0"/>
        <v>685969894.47005248</v>
      </c>
      <c r="AA5" s="430">
        <f t="shared" si="0"/>
        <v>746813430</v>
      </c>
      <c r="AB5" s="434"/>
      <c r="AC5" s="435"/>
    </row>
    <row r="6" spans="1:29">
      <c r="A6" s="431" t="s">
        <v>611</v>
      </c>
      <c r="B6" s="427">
        <v>989213.00135327294</v>
      </c>
      <c r="C6" s="427">
        <v>984870.06134402857</v>
      </c>
      <c r="D6" s="427">
        <v>963949.24802817637</v>
      </c>
      <c r="E6" s="427">
        <v>1064956.6109025446</v>
      </c>
      <c r="F6" s="427">
        <v>995432.4018695202</v>
      </c>
      <c r="G6" s="427">
        <v>1046525.6470430957</v>
      </c>
      <c r="H6" s="427">
        <v>1249288.6595255674</v>
      </c>
      <c r="I6" s="427">
        <v>1186077.1261354107</v>
      </c>
      <c r="J6" s="427">
        <v>1064497.8864413844</v>
      </c>
      <c r="K6" s="427">
        <v>971519.24979141227</v>
      </c>
      <c r="L6" s="427">
        <v>1093958.9075320044</v>
      </c>
      <c r="M6" s="427">
        <v>1041711.200033583</v>
      </c>
      <c r="N6" s="428">
        <f t="shared" ref="N6:N31" si="3">SUM(B6:M6)</f>
        <v>12652000</v>
      </c>
      <c r="O6" s="432" t="s">
        <v>611</v>
      </c>
      <c r="P6" s="430">
        <f t="shared" si="1"/>
        <v>989213.00135327294</v>
      </c>
      <c r="Q6" s="430">
        <f t="shared" si="2"/>
        <v>1974083.0626973016</v>
      </c>
      <c r="R6" s="430">
        <f t="shared" si="0"/>
        <v>2938032.310725478</v>
      </c>
      <c r="S6" s="430">
        <f t="shared" si="0"/>
        <v>4002988.9216280226</v>
      </c>
      <c r="T6" s="430">
        <f t="shared" si="0"/>
        <v>4998421.3234975431</v>
      </c>
      <c r="U6" s="430">
        <f t="shared" si="0"/>
        <v>6044946.970540639</v>
      </c>
      <c r="V6" s="430">
        <f t="shared" si="0"/>
        <v>7294235.6300662067</v>
      </c>
      <c r="W6" s="430">
        <f t="shared" si="0"/>
        <v>8480312.7562016174</v>
      </c>
      <c r="X6" s="430">
        <f t="shared" si="0"/>
        <v>9544810.6426430009</v>
      </c>
      <c r="Y6" s="430">
        <f t="shared" si="0"/>
        <v>10516329.892434413</v>
      </c>
      <c r="Z6" s="430">
        <f t="shared" si="0"/>
        <v>11610288.799966417</v>
      </c>
      <c r="AA6" s="430">
        <f t="shared" si="0"/>
        <v>12652000</v>
      </c>
      <c r="AB6" s="434"/>
      <c r="AC6" s="435"/>
    </row>
    <row r="7" spans="1:29">
      <c r="A7" s="431" t="s">
        <v>612</v>
      </c>
      <c r="B7" s="427">
        <v>5537745.0044170329</v>
      </c>
      <c r="C7" s="427">
        <v>5847458.1851269938</v>
      </c>
      <c r="D7" s="427">
        <v>5844027.9938744167</v>
      </c>
      <c r="E7" s="427">
        <v>6047151.1211371683</v>
      </c>
      <c r="F7" s="427">
        <v>6105926.4052405013</v>
      </c>
      <c r="G7" s="427">
        <v>6090937.1129112514</v>
      </c>
      <c r="H7" s="427">
        <v>6975680.7656459082</v>
      </c>
      <c r="I7" s="427">
        <v>6804137.8240821259</v>
      </c>
      <c r="J7" s="427">
        <v>6119264.0974989543</v>
      </c>
      <c r="K7" s="427">
        <v>5732724.6610164177</v>
      </c>
      <c r="L7" s="427">
        <v>6037889.7738040714</v>
      </c>
      <c r="M7" s="427">
        <v>5954517.0552451601</v>
      </c>
      <c r="N7" s="428">
        <f t="shared" si="3"/>
        <v>73097460</v>
      </c>
      <c r="O7" s="432" t="s">
        <v>612</v>
      </c>
      <c r="P7" s="430">
        <f t="shared" si="1"/>
        <v>5537745.0044170329</v>
      </c>
      <c r="Q7" s="430">
        <f t="shared" si="2"/>
        <v>11385203.189544026</v>
      </c>
      <c r="R7" s="430">
        <f t="shared" si="0"/>
        <v>17229231.183418442</v>
      </c>
      <c r="S7" s="430">
        <f t="shared" si="0"/>
        <v>23276382.30455561</v>
      </c>
      <c r="T7" s="430">
        <f t="shared" si="0"/>
        <v>29382308.709796112</v>
      </c>
      <c r="U7" s="430">
        <f t="shared" si="0"/>
        <v>35473245.822707362</v>
      </c>
      <c r="V7" s="430">
        <f t="shared" si="0"/>
        <v>42448926.588353269</v>
      </c>
      <c r="W7" s="430">
        <f t="shared" si="0"/>
        <v>49253064.412435398</v>
      </c>
      <c r="X7" s="430">
        <f t="shared" si="0"/>
        <v>55372328.509934351</v>
      </c>
      <c r="Y7" s="430">
        <f t="shared" si="0"/>
        <v>61105053.17095077</v>
      </c>
      <c r="Z7" s="430">
        <f t="shared" si="0"/>
        <v>67142942.944754839</v>
      </c>
      <c r="AA7" s="430">
        <f t="shared" si="0"/>
        <v>73097460</v>
      </c>
      <c r="AB7" s="434"/>
      <c r="AC7" s="435"/>
    </row>
    <row r="8" spans="1:29">
      <c r="A8" s="431" t="s">
        <v>613</v>
      </c>
      <c r="B8" s="427">
        <v>9301942.5845140181</v>
      </c>
      <c r="C8" s="427">
        <v>9653530.8094066456</v>
      </c>
      <c r="D8" s="427">
        <v>9550283.8262933884</v>
      </c>
      <c r="E8" s="427">
        <v>10110806.065732226</v>
      </c>
      <c r="F8" s="427">
        <v>9886266.2709629163</v>
      </c>
      <c r="G8" s="427">
        <v>9899018.5285962354</v>
      </c>
      <c r="H8" s="427">
        <v>10575256.678347973</v>
      </c>
      <c r="I8" s="427">
        <v>10506009.034586953</v>
      </c>
      <c r="J8" s="427">
        <v>9852391.1412317622</v>
      </c>
      <c r="K8" s="427">
        <v>9271284.5279516708</v>
      </c>
      <c r="L8" s="427">
        <v>9929736.8963035792</v>
      </c>
      <c r="M8" s="427">
        <v>11819243.636072619</v>
      </c>
      <c r="N8" s="428">
        <f t="shared" si="3"/>
        <v>120355769.99999999</v>
      </c>
      <c r="O8" s="432" t="s">
        <v>613</v>
      </c>
      <c r="P8" s="430">
        <f t="shared" si="1"/>
        <v>9301942.5845140181</v>
      </c>
      <c r="Q8" s="430">
        <f t="shared" si="2"/>
        <v>18955473.393920664</v>
      </c>
      <c r="R8" s="430">
        <f t="shared" si="0"/>
        <v>28505757.220214054</v>
      </c>
      <c r="S8" s="430">
        <f t="shared" si="0"/>
        <v>38616563.28594628</v>
      </c>
      <c r="T8" s="430">
        <f t="shared" si="0"/>
        <v>48502829.556909196</v>
      </c>
      <c r="U8" s="430">
        <f t="shared" si="0"/>
        <v>58401848.085505433</v>
      </c>
      <c r="V8" s="430">
        <f t="shared" si="0"/>
        <v>68977104.763853401</v>
      </c>
      <c r="W8" s="430">
        <f t="shared" si="0"/>
        <v>79483113.798440352</v>
      </c>
      <c r="X8" s="430">
        <f t="shared" si="0"/>
        <v>89335504.939672112</v>
      </c>
      <c r="Y8" s="430">
        <f t="shared" si="0"/>
        <v>98606789.467623785</v>
      </c>
      <c r="Z8" s="430">
        <f t="shared" si="0"/>
        <v>108536526.36392736</v>
      </c>
      <c r="AA8" s="430">
        <f t="shared" si="0"/>
        <v>120355769.99999999</v>
      </c>
      <c r="AB8" s="434"/>
      <c r="AC8" s="435"/>
    </row>
    <row r="9" spans="1:29">
      <c r="A9" s="431" t="s">
        <v>614</v>
      </c>
      <c r="B9" s="427">
        <v>2544527.4483999694</v>
      </c>
      <c r="C9" s="427">
        <v>2701770.7105915598</v>
      </c>
      <c r="D9" s="427">
        <v>2699309.3267550361</v>
      </c>
      <c r="E9" s="427">
        <v>2940739.9926243848</v>
      </c>
      <c r="F9" s="427">
        <v>2814450.185357424</v>
      </c>
      <c r="G9" s="427">
        <v>2765268.7462889394</v>
      </c>
      <c r="H9" s="427">
        <v>3021629.099377065</v>
      </c>
      <c r="I9" s="427">
        <v>2787587.4033846958</v>
      </c>
      <c r="J9" s="427">
        <v>2705204.7513651717</v>
      </c>
      <c r="K9" s="427">
        <v>2568371.5473869923</v>
      </c>
      <c r="L9" s="427">
        <v>2776041.9521647929</v>
      </c>
      <c r="M9" s="427">
        <v>2701898.836303961</v>
      </c>
      <c r="N9" s="428">
        <f t="shared" si="3"/>
        <v>33026799.999999993</v>
      </c>
      <c r="O9" s="432" t="s">
        <v>614</v>
      </c>
      <c r="P9" s="430">
        <f t="shared" si="1"/>
        <v>2544527.4483999694</v>
      </c>
      <c r="Q9" s="430">
        <f t="shared" si="2"/>
        <v>5246298.1589915287</v>
      </c>
      <c r="R9" s="430">
        <f t="shared" si="0"/>
        <v>7945607.4857465643</v>
      </c>
      <c r="S9" s="430">
        <f t="shared" si="0"/>
        <v>10886347.47837095</v>
      </c>
      <c r="T9" s="430">
        <f t="shared" si="0"/>
        <v>13700797.663728373</v>
      </c>
      <c r="U9" s="430">
        <f t="shared" si="0"/>
        <v>16466066.410017312</v>
      </c>
      <c r="V9" s="430">
        <f t="shared" si="0"/>
        <v>19487695.509394377</v>
      </c>
      <c r="W9" s="430">
        <f t="shared" si="0"/>
        <v>22275282.912779074</v>
      </c>
      <c r="X9" s="430">
        <f t="shared" si="0"/>
        <v>24980487.664144248</v>
      </c>
      <c r="Y9" s="430">
        <f t="shared" si="0"/>
        <v>27548859.21153124</v>
      </c>
      <c r="Z9" s="430">
        <f t="shared" si="0"/>
        <v>30324901.163696032</v>
      </c>
      <c r="AA9" s="430">
        <f t="shared" si="0"/>
        <v>33026799.999999993</v>
      </c>
      <c r="AB9" s="434"/>
      <c r="AC9" s="435"/>
    </row>
    <row r="10" spans="1:29">
      <c r="A10" s="431" t="s">
        <v>615</v>
      </c>
      <c r="B10" s="427">
        <v>2275301.922404448</v>
      </c>
      <c r="C10" s="427">
        <v>2365673.7780680158</v>
      </c>
      <c r="D10" s="427">
        <v>2292732.8320380603</v>
      </c>
      <c r="E10" s="427">
        <v>2394905.9307858497</v>
      </c>
      <c r="F10" s="427">
        <v>2358597.4416208379</v>
      </c>
      <c r="G10" s="427">
        <v>2247123.6261041886</v>
      </c>
      <c r="H10" s="427">
        <v>2533571.9812819054</v>
      </c>
      <c r="I10" s="427">
        <v>2348514.8463698667</v>
      </c>
      <c r="J10" s="427">
        <v>2399233.6755691287</v>
      </c>
      <c r="K10" s="427">
        <v>2269575.731671521</v>
      </c>
      <c r="L10" s="427">
        <v>2434850.9640577296</v>
      </c>
      <c r="M10" s="427">
        <v>2378307.2700284459</v>
      </c>
      <c r="N10" s="428">
        <f t="shared" si="3"/>
        <v>28298389.999999996</v>
      </c>
      <c r="O10" s="432" t="s">
        <v>615</v>
      </c>
      <c r="P10" s="430">
        <f t="shared" si="1"/>
        <v>2275301.922404448</v>
      </c>
      <c r="Q10" s="430">
        <f t="shared" si="2"/>
        <v>4640975.7004724639</v>
      </c>
      <c r="R10" s="430">
        <f t="shared" si="0"/>
        <v>6933708.5325105246</v>
      </c>
      <c r="S10" s="430">
        <f t="shared" si="0"/>
        <v>9328614.4632963743</v>
      </c>
      <c r="T10" s="430">
        <f t="shared" si="0"/>
        <v>11687211.904917212</v>
      </c>
      <c r="U10" s="430">
        <f t="shared" si="0"/>
        <v>13934335.531021401</v>
      </c>
      <c r="V10" s="430">
        <f t="shared" si="0"/>
        <v>16467907.512303308</v>
      </c>
      <c r="W10" s="430">
        <f t="shared" si="0"/>
        <v>18816422.358673174</v>
      </c>
      <c r="X10" s="430">
        <f t="shared" si="0"/>
        <v>21215656.034242302</v>
      </c>
      <c r="Y10" s="430">
        <f t="shared" si="0"/>
        <v>23485231.765913822</v>
      </c>
      <c r="Z10" s="430">
        <f t="shared" si="0"/>
        <v>25920082.72997155</v>
      </c>
      <c r="AA10" s="430">
        <f t="shared" si="0"/>
        <v>28298389.999999996</v>
      </c>
      <c r="AB10" s="434"/>
      <c r="AC10" s="435"/>
    </row>
    <row r="11" spans="1:29">
      <c r="A11" s="431" t="s">
        <v>616</v>
      </c>
      <c r="B11" s="427">
        <v>3205897.3365908326</v>
      </c>
      <c r="C11" s="427">
        <v>3163109.1921968036</v>
      </c>
      <c r="D11" s="427">
        <v>3202153.0158332689</v>
      </c>
      <c r="E11" s="427">
        <v>3304436.9991212441</v>
      </c>
      <c r="F11" s="427">
        <v>3269092.9265808547</v>
      </c>
      <c r="G11" s="427">
        <v>3259588.2698667804</v>
      </c>
      <c r="H11" s="427">
        <v>3633741.5688282703</v>
      </c>
      <c r="I11" s="427">
        <v>3589426.2424737397</v>
      </c>
      <c r="J11" s="427">
        <v>3365800.9593365961</v>
      </c>
      <c r="K11" s="427">
        <v>3138776.615739455</v>
      </c>
      <c r="L11" s="427">
        <v>3298094.8461335716</v>
      </c>
      <c r="M11" s="427">
        <v>3368832.0272985813</v>
      </c>
      <c r="N11" s="428">
        <f t="shared" si="3"/>
        <v>39798950</v>
      </c>
      <c r="O11" s="432" t="s">
        <v>616</v>
      </c>
      <c r="P11" s="430">
        <f t="shared" si="1"/>
        <v>3205897.3365908326</v>
      </c>
      <c r="Q11" s="430">
        <f t="shared" si="2"/>
        <v>6369006.5287876362</v>
      </c>
      <c r="R11" s="430">
        <f t="shared" si="0"/>
        <v>9571159.5446209051</v>
      </c>
      <c r="S11" s="430">
        <f t="shared" si="0"/>
        <v>12875596.54374215</v>
      </c>
      <c r="T11" s="430">
        <f t="shared" si="0"/>
        <v>16144689.470323004</v>
      </c>
      <c r="U11" s="430">
        <f t="shared" si="0"/>
        <v>19404277.740189783</v>
      </c>
      <c r="V11" s="430">
        <f t="shared" si="0"/>
        <v>23038019.309018053</v>
      </c>
      <c r="W11" s="430">
        <f t="shared" si="0"/>
        <v>26627445.551491793</v>
      </c>
      <c r="X11" s="430">
        <f t="shared" si="0"/>
        <v>29993246.510828391</v>
      </c>
      <c r="Y11" s="430">
        <f t="shared" si="0"/>
        <v>33132023.126567844</v>
      </c>
      <c r="Z11" s="430">
        <f t="shared" si="0"/>
        <v>36430117.972701415</v>
      </c>
      <c r="AA11" s="430">
        <f t="shared" si="0"/>
        <v>39798950</v>
      </c>
      <c r="AB11" s="434"/>
      <c r="AC11" s="435"/>
    </row>
    <row r="12" spans="1:29">
      <c r="A12" s="431" t="s">
        <v>617</v>
      </c>
      <c r="B12" s="427">
        <v>1929634.0078009092</v>
      </c>
      <c r="C12" s="427">
        <v>2016509.8213936172</v>
      </c>
      <c r="D12" s="427">
        <v>1992178.8937516862</v>
      </c>
      <c r="E12" s="427">
        <v>2036347.711764507</v>
      </c>
      <c r="F12" s="427">
        <v>2033202.998527918</v>
      </c>
      <c r="G12" s="427">
        <v>1989978.7595286642</v>
      </c>
      <c r="H12" s="427">
        <v>2317265.7291391646</v>
      </c>
      <c r="I12" s="427">
        <v>2370862.5846026125</v>
      </c>
      <c r="J12" s="427">
        <v>2082024.5338177092</v>
      </c>
      <c r="K12" s="427">
        <v>1922600.5113227868</v>
      </c>
      <c r="L12" s="427">
        <v>2084044.0846284202</v>
      </c>
      <c r="M12" s="427">
        <v>2081230.3637219998</v>
      </c>
      <c r="N12" s="428">
        <f t="shared" si="3"/>
        <v>24855879.999999996</v>
      </c>
      <c r="O12" s="432" t="s">
        <v>617</v>
      </c>
      <c r="P12" s="430">
        <f t="shared" si="1"/>
        <v>1929634.0078009092</v>
      </c>
      <c r="Q12" s="430">
        <f t="shared" si="2"/>
        <v>3946143.8291945262</v>
      </c>
      <c r="R12" s="430">
        <f t="shared" si="0"/>
        <v>5938322.7229462126</v>
      </c>
      <c r="S12" s="430">
        <f t="shared" si="0"/>
        <v>7974670.4347107196</v>
      </c>
      <c r="T12" s="430">
        <f t="shared" si="0"/>
        <v>10007873.433238637</v>
      </c>
      <c r="U12" s="430">
        <f t="shared" si="0"/>
        <v>11997852.192767302</v>
      </c>
      <c r="V12" s="430">
        <f t="shared" si="0"/>
        <v>14315117.921906466</v>
      </c>
      <c r="W12" s="430">
        <f t="shared" si="0"/>
        <v>16685980.506509079</v>
      </c>
      <c r="X12" s="430">
        <f t="shared" si="0"/>
        <v>18768005.040326789</v>
      </c>
      <c r="Y12" s="430">
        <f t="shared" si="0"/>
        <v>20690605.551649574</v>
      </c>
      <c r="Z12" s="430">
        <f t="shared" si="0"/>
        <v>22774649.636277996</v>
      </c>
      <c r="AA12" s="430">
        <f t="shared" si="0"/>
        <v>24855879.999999996</v>
      </c>
      <c r="AB12" s="434"/>
      <c r="AC12" s="435"/>
    </row>
    <row r="13" spans="1:29">
      <c r="A13" s="431" t="s">
        <v>618</v>
      </c>
      <c r="B13" s="427">
        <v>6239716.3923796769</v>
      </c>
      <c r="C13" s="427">
        <v>6403452.6732850084</v>
      </c>
      <c r="D13" s="427">
        <v>6341923.1705012042</v>
      </c>
      <c r="E13" s="427">
        <v>6386457.2230278915</v>
      </c>
      <c r="F13" s="427">
        <v>6260788.7164461091</v>
      </c>
      <c r="G13" s="427">
        <v>6077405.7584446277</v>
      </c>
      <c r="H13" s="427">
        <v>6913364.3072862765</v>
      </c>
      <c r="I13" s="427">
        <v>6931745.5489995265</v>
      </c>
      <c r="J13" s="427">
        <v>6404973.1692205537</v>
      </c>
      <c r="K13" s="427">
        <v>6105549.8887198428</v>
      </c>
      <c r="L13" s="427">
        <v>6642891.338175253</v>
      </c>
      <c r="M13" s="427">
        <v>6409951.8135140305</v>
      </c>
      <c r="N13" s="428">
        <f t="shared" si="3"/>
        <v>77118220</v>
      </c>
      <c r="O13" s="432" t="s">
        <v>618</v>
      </c>
      <c r="P13" s="430">
        <f t="shared" si="1"/>
        <v>6239716.3923796769</v>
      </c>
      <c r="Q13" s="430">
        <f t="shared" si="2"/>
        <v>12643169.065664686</v>
      </c>
      <c r="R13" s="430">
        <f t="shared" si="0"/>
        <v>18985092.236165889</v>
      </c>
      <c r="S13" s="430">
        <f t="shared" si="0"/>
        <v>25371549.459193781</v>
      </c>
      <c r="T13" s="430">
        <f t="shared" si="0"/>
        <v>31632338.17563989</v>
      </c>
      <c r="U13" s="430">
        <f t="shared" si="0"/>
        <v>37709743.93408452</v>
      </c>
      <c r="V13" s="430">
        <f t="shared" si="0"/>
        <v>44623108.241370797</v>
      </c>
      <c r="W13" s="430">
        <f t="shared" si="0"/>
        <v>51554853.790370323</v>
      </c>
      <c r="X13" s="430">
        <f t="shared" si="0"/>
        <v>57959826.959590875</v>
      </c>
      <c r="Y13" s="430">
        <f t="shared" si="0"/>
        <v>64065376.848310716</v>
      </c>
      <c r="Z13" s="430">
        <f t="shared" si="0"/>
        <v>70708268.186485976</v>
      </c>
      <c r="AA13" s="430">
        <f t="shared" si="0"/>
        <v>77118220</v>
      </c>
      <c r="AB13" s="434"/>
      <c r="AC13" s="435"/>
    </row>
    <row r="14" spans="1:29">
      <c r="A14" s="431" t="s">
        <v>619</v>
      </c>
      <c r="B14" s="427">
        <v>336390.57629637036</v>
      </c>
      <c r="C14" s="427">
        <v>375830.48611217691</v>
      </c>
      <c r="D14" s="427">
        <v>359947.74166041985</v>
      </c>
      <c r="E14" s="427">
        <v>383355.27916675818</v>
      </c>
      <c r="F14" s="427">
        <v>373992.9035813153</v>
      </c>
      <c r="G14" s="427">
        <v>391225.30777408386</v>
      </c>
      <c r="H14" s="427">
        <v>462402.9794947292</v>
      </c>
      <c r="I14" s="427">
        <v>451431.47637659899</v>
      </c>
      <c r="J14" s="427">
        <v>410910.2419994392</v>
      </c>
      <c r="K14" s="427">
        <v>383378.12360206316</v>
      </c>
      <c r="L14" s="427">
        <v>422717.93377202388</v>
      </c>
      <c r="M14" s="427">
        <v>381796.95016402192</v>
      </c>
      <c r="N14" s="428">
        <f t="shared" si="3"/>
        <v>4733380.0000000009</v>
      </c>
      <c r="O14" s="432" t="s">
        <v>619</v>
      </c>
      <c r="P14" s="430">
        <f t="shared" si="1"/>
        <v>336390.57629637036</v>
      </c>
      <c r="Q14" s="430">
        <f t="shared" si="2"/>
        <v>712221.06240854727</v>
      </c>
      <c r="R14" s="430">
        <f t="shared" si="0"/>
        <v>1072168.8040689672</v>
      </c>
      <c r="S14" s="430">
        <f t="shared" si="0"/>
        <v>1455524.0832357253</v>
      </c>
      <c r="T14" s="430">
        <f t="shared" si="0"/>
        <v>1829516.9868170405</v>
      </c>
      <c r="U14" s="430">
        <f t="shared" si="0"/>
        <v>2220742.2945911242</v>
      </c>
      <c r="V14" s="430">
        <f t="shared" si="0"/>
        <v>2683145.2740858532</v>
      </c>
      <c r="W14" s="430">
        <f t="shared" si="0"/>
        <v>3134576.7504624524</v>
      </c>
      <c r="X14" s="430">
        <f t="shared" si="0"/>
        <v>3545486.9924618918</v>
      </c>
      <c r="Y14" s="430">
        <f t="shared" si="0"/>
        <v>3928865.1160639552</v>
      </c>
      <c r="Z14" s="430">
        <f t="shared" si="0"/>
        <v>4351583.049835979</v>
      </c>
      <c r="AA14" s="430">
        <f t="shared" si="0"/>
        <v>4733380.0000000009</v>
      </c>
      <c r="AB14" s="434"/>
      <c r="AC14" s="435"/>
    </row>
    <row r="15" spans="1:29">
      <c r="A15" s="431" t="s">
        <v>620</v>
      </c>
      <c r="B15" s="427">
        <v>15386381.593156928</v>
      </c>
      <c r="C15" s="427">
        <v>16054834.339883957</v>
      </c>
      <c r="D15" s="427">
        <v>15674128.54715422</v>
      </c>
      <c r="E15" s="427">
        <v>16115818.899515495</v>
      </c>
      <c r="F15" s="427">
        <v>16253603.274367005</v>
      </c>
      <c r="G15" s="427">
        <v>15789062.08771741</v>
      </c>
      <c r="H15" s="427">
        <v>18001305.09254659</v>
      </c>
      <c r="I15" s="427">
        <v>17342240.988046475</v>
      </c>
      <c r="J15" s="427">
        <v>16617909.848431068</v>
      </c>
      <c r="K15" s="427">
        <v>15601111.407969678</v>
      </c>
      <c r="L15" s="427">
        <v>17224528.095579587</v>
      </c>
      <c r="M15" s="427">
        <v>16339305.825631592</v>
      </c>
      <c r="N15" s="428">
        <f t="shared" si="3"/>
        <v>196400230.00000003</v>
      </c>
      <c r="O15" s="432" t="s">
        <v>620</v>
      </c>
      <c r="P15" s="430">
        <f t="shared" si="1"/>
        <v>15386381.593156928</v>
      </c>
      <c r="Q15" s="430">
        <f t="shared" si="2"/>
        <v>31441215.933040887</v>
      </c>
      <c r="R15" s="430">
        <f t="shared" si="0"/>
        <v>47115344.480195105</v>
      </c>
      <c r="S15" s="430">
        <f t="shared" si="0"/>
        <v>63231163.3797106</v>
      </c>
      <c r="T15" s="430">
        <f t="shared" si="0"/>
        <v>79484766.654077604</v>
      </c>
      <c r="U15" s="430">
        <f t="shared" si="0"/>
        <v>95273828.741795018</v>
      </c>
      <c r="V15" s="430">
        <f t="shared" si="0"/>
        <v>113275133.83434162</v>
      </c>
      <c r="W15" s="430">
        <f t="shared" si="0"/>
        <v>130617374.82238808</v>
      </c>
      <c r="X15" s="430">
        <f t="shared" si="0"/>
        <v>147235284.67081916</v>
      </c>
      <c r="Y15" s="430">
        <f t="shared" si="0"/>
        <v>162836396.07878885</v>
      </c>
      <c r="Z15" s="430">
        <f t="shared" si="0"/>
        <v>180060924.17436844</v>
      </c>
      <c r="AA15" s="430">
        <f t="shared" si="0"/>
        <v>196400230.00000003</v>
      </c>
      <c r="AB15" s="434"/>
      <c r="AC15" s="435"/>
    </row>
    <row r="16" spans="1:29">
      <c r="A16" s="431" t="s">
        <v>621</v>
      </c>
      <c r="B16" s="427">
        <v>1721048.8366134197</v>
      </c>
      <c r="C16" s="427">
        <v>1830014.8212883957</v>
      </c>
      <c r="D16" s="427">
        <v>1768220.2174339821</v>
      </c>
      <c r="E16" s="427">
        <v>1855958.8358817664</v>
      </c>
      <c r="F16" s="427">
        <v>1859483.2166115588</v>
      </c>
      <c r="G16" s="427">
        <v>1806361.8972632214</v>
      </c>
      <c r="H16" s="427">
        <v>2112981.2319514658</v>
      </c>
      <c r="I16" s="427">
        <v>2161742.5169987613</v>
      </c>
      <c r="J16" s="427">
        <v>1880946.973067435</v>
      </c>
      <c r="K16" s="427">
        <v>1805886.2907077456</v>
      </c>
      <c r="L16" s="427">
        <v>1934840.0041942678</v>
      </c>
      <c r="M16" s="427">
        <v>1755905.1579879783</v>
      </c>
      <c r="N16" s="428">
        <f t="shared" si="3"/>
        <v>22493389.999999996</v>
      </c>
      <c r="O16" s="432" t="s">
        <v>621</v>
      </c>
      <c r="P16" s="430">
        <f t="shared" si="1"/>
        <v>1721048.8366134197</v>
      </c>
      <c r="Q16" s="430">
        <f t="shared" si="2"/>
        <v>3551063.6579018151</v>
      </c>
      <c r="R16" s="430">
        <f t="shared" si="0"/>
        <v>5319283.8753357977</v>
      </c>
      <c r="S16" s="430">
        <f t="shared" si="0"/>
        <v>7175242.7112175636</v>
      </c>
      <c r="T16" s="430">
        <f t="shared" si="0"/>
        <v>9034725.9278291222</v>
      </c>
      <c r="U16" s="430">
        <f t="shared" si="0"/>
        <v>10841087.825092344</v>
      </c>
      <c r="V16" s="430">
        <f t="shared" si="0"/>
        <v>12954069.057043809</v>
      </c>
      <c r="W16" s="430">
        <f t="shared" si="0"/>
        <v>15115811.57404257</v>
      </c>
      <c r="X16" s="430">
        <f t="shared" si="0"/>
        <v>16996758.547110006</v>
      </c>
      <c r="Y16" s="430">
        <f t="shared" si="0"/>
        <v>18802644.837817751</v>
      </c>
      <c r="Z16" s="430">
        <f t="shared" si="0"/>
        <v>20737484.842012018</v>
      </c>
      <c r="AA16" s="430">
        <f t="shared" si="0"/>
        <v>22493389.999999996</v>
      </c>
      <c r="AB16" s="434"/>
      <c r="AC16" s="435"/>
    </row>
    <row r="17" spans="1:29">
      <c r="A17" s="431" t="s">
        <v>622</v>
      </c>
      <c r="B17" s="427">
        <v>2084323.3444728311</v>
      </c>
      <c r="C17" s="427">
        <v>2200502.8266518349</v>
      </c>
      <c r="D17" s="427">
        <v>2178645.5643339814</v>
      </c>
      <c r="E17" s="427">
        <v>2393376.964806899</v>
      </c>
      <c r="F17" s="427">
        <v>2298238.2421670756</v>
      </c>
      <c r="G17" s="427">
        <v>2294687.5081364289</v>
      </c>
      <c r="H17" s="427">
        <v>2650140.4846237474</v>
      </c>
      <c r="I17" s="427">
        <v>2632969.7423061323</v>
      </c>
      <c r="J17" s="427">
        <v>2341854.8894440173</v>
      </c>
      <c r="K17" s="427">
        <v>2115929.0415810612</v>
      </c>
      <c r="L17" s="427">
        <v>2305684.0240806439</v>
      </c>
      <c r="M17" s="427">
        <v>2213487.3673953498</v>
      </c>
      <c r="N17" s="428">
        <f t="shared" si="3"/>
        <v>27709840.000000004</v>
      </c>
      <c r="O17" s="432" t="s">
        <v>622</v>
      </c>
      <c r="P17" s="430">
        <f t="shared" si="1"/>
        <v>2084323.3444728311</v>
      </c>
      <c r="Q17" s="430">
        <f t="shared" si="2"/>
        <v>4284826.171124666</v>
      </c>
      <c r="R17" s="430">
        <f t="shared" si="0"/>
        <v>6463471.7354586478</v>
      </c>
      <c r="S17" s="430">
        <f t="shared" si="0"/>
        <v>8856848.7002655473</v>
      </c>
      <c r="T17" s="430">
        <f t="shared" si="0"/>
        <v>11155086.942432623</v>
      </c>
      <c r="U17" s="430">
        <f t="shared" si="0"/>
        <v>13449774.450569052</v>
      </c>
      <c r="V17" s="430">
        <f t="shared" si="0"/>
        <v>16099914.935192799</v>
      </c>
      <c r="W17" s="430">
        <f t="shared" si="0"/>
        <v>18732884.677498933</v>
      </c>
      <c r="X17" s="430">
        <f t="shared" si="0"/>
        <v>21074739.566942949</v>
      </c>
      <c r="Y17" s="430">
        <f t="shared" si="0"/>
        <v>23190668.60852401</v>
      </c>
      <c r="Z17" s="430">
        <f t="shared" si="0"/>
        <v>25496352.632604655</v>
      </c>
      <c r="AA17" s="430">
        <f t="shared" si="0"/>
        <v>27709840.000000004</v>
      </c>
      <c r="AB17" s="434"/>
      <c r="AC17" s="435"/>
    </row>
    <row r="18" spans="1:29">
      <c r="A18" s="431" t="s">
        <v>623</v>
      </c>
      <c r="B18" s="427">
        <v>4455797.3358391644</v>
      </c>
      <c r="C18" s="427">
        <v>4747006.9033282092</v>
      </c>
      <c r="D18" s="427">
        <v>4536378.2157013351</v>
      </c>
      <c r="E18" s="427">
        <v>4729339.7441914883</v>
      </c>
      <c r="F18" s="427">
        <v>4665929.9627027875</v>
      </c>
      <c r="G18" s="427">
        <v>4466655.897976351</v>
      </c>
      <c r="H18" s="427">
        <v>5086730.6282756291</v>
      </c>
      <c r="I18" s="427">
        <v>4865703.943218777</v>
      </c>
      <c r="J18" s="427">
        <v>4692123.9824108807</v>
      </c>
      <c r="K18" s="427">
        <v>4430417.0837562997</v>
      </c>
      <c r="L18" s="427">
        <v>4788985.9591828026</v>
      </c>
      <c r="M18" s="427">
        <v>4610860.343416281</v>
      </c>
      <c r="N18" s="428">
        <f t="shared" si="3"/>
        <v>56075929.999999993</v>
      </c>
      <c r="O18" s="432" t="s">
        <v>623</v>
      </c>
      <c r="P18" s="430">
        <f t="shared" si="1"/>
        <v>4455797.3358391644</v>
      </c>
      <c r="Q18" s="430">
        <f t="shared" si="2"/>
        <v>9202804.2391673736</v>
      </c>
      <c r="R18" s="430">
        <f t="shared" si="0"/>
        <v>13739182.454868708</v>
      </c>
      <c r="S18" s="430">
        <f t="shared" si="0"/>
        <v>18468522.199060194</v>
      </c>
      <c r="T18" s="430">
        <f t="shared" si="0"/>
        <v>23134452.161762983</v>
      </c>
      <c r="U18" s="430">
        <f t="shared" si="0"/>
        <v>27601108.059739333</v>
      </c>
      <c r="V18" s="430">
        <f t="shared" si="0"/>
        <v>32687838.688014962</v>
      </c>
      <c r="W18" s="430">
        <f t="shared" si="0"/>
        <v>37553542.631233737</v>
      </c>
      <c r="X18" s="430">
        <f t="shared" si="0"/>
        <v>42245666.613644615</v>
      </c>
      <c r="Y18" s="430">
        <f t="shared" si="0"/>
        <v>46676083.697400913</v>
      </c>
      <c r="Z18" s="430">
        <f t="shared" si="0"/>
        <v>51465069.656583712</v>
      </c>
      <c r="AA18" s="430">
        <f t="shared" si="0"/>
        <v>56075929.999999993</v>
      </c>
      <c r="AB18" s="434"/>
      <c r="AC18" s="435"/>
    </row>
    <row r="19" spans="1:29">
      <c r="A19" s="431" t="s">
        <v>624</v>
      </c>
      <c r="B19" s="427">
        <v>1784098.5001124989</v>
      </c>
      <c r="C19" s="427">
        <v>1855359.5651236661</v>
      </c>
      <c r="D19" s="427">
        <v>1799587.7357249071</v>
      </c>
      <c r="E19" s="427">
        <v>1883909.9167674761</v>
      </c>
      <c r="F19" s="427">
        <v>1797531.219685887</v>
      </c>
      <c r="G19" s="427">
        <v>1827763.2167383751</v>
      </c>
      <c r="H19" s="427">
        <v>2137742.7901142747</v>
      </c>
      <c r="I19" s="427">
        <v>2063138.8140531776</v>
      </c>
      <c r="J19" s="427">
        <v>1918625.3112437853</v>
      </c>
      <c r="K19" s="427">
        <v>1736329.2068082101</v>
      </c>
      <c r="L19" s="427">
        <v>1903924.1706924392</v>
      </c>
      <c r="M19" s="427">
        <v>1801719.5529352976</v>
      </c>
      <c r="N19" s="428">
        <f t="shared" si="3"/>
        <v>22509729.999999996</v>
      </c>
      <c r="O19" s="432" t="s">
        <v>624</v>
      </c>
      <c r="P19" s="430">
        <f t="shared" si="1"/>
        <v>1784098.5001124989</v>
      </c>
      <c r="Q19" s="430">
        <f t="shared" si="2"/>
        <v>3639458.0652361652</v>
      </c>
      <c r="R19" s="430">
        <f t="shared" si="0"/>
        <v>5439045.8009610726</v>
      </c>
      <c r="S19" s="430">
        <f t="shared" si="0"/>
        <v>7322955.7177285487</v>
      </c>
      <c r="T19" s="430">
        <f t="shared" si="0"/>
        <v>9120486.9374144357</v>
      </c>
      <c r="U19" s="430">
        <f t="shared" si="0"/>
        <v>10948250.154152811</v>
      </c>
      <c r="V19" s="430">
        <f t="shared" si="0"/>
        <v>13085992.944267085</v>
      </c>
      <c r="W19" s="430">
        <f t="shared" si="0"/>
        <v>15149131.758320263</v>
      </c>
      <c r="X19" s="430">
        <f t="shared" si="0"/>
        <v>17067757.069564048</v>
      </c>
      <c r="Y19" s="430">
        <f t="shared" si="0"/>
        <v>18804086.276372258</v>
      </c>
      <c r="Z19" s="430">
        <f t="shared" si="0"/>
        <v>20708010.447064698</v>
      </c>
      <c r="AA19" s="430">
        <f t="shared" si="0"/>
        <v>22509729.999999996</v>
      </c>
      <c r="AB19" s="434"/>
      <c r="AC19" s="435"/>
    </row>
    <row r="20" spans="1:29">
      <c r="A20" s="431" t="s">
        <v>625</v>
      </c>
      <c r="B20" s="427">
        <v>1141618.687659954</v>
      </c>
      <c r="C20" s="427">
        <v>1175502.8306400522</v>
      </c>
      <c r="D20" s="427">
        <v>1195232.9938738574</v>
      </c>
      <c r="E20" s="427">
        <v>1235577.3335414408</v>
      </c>
      <c r="F20" s="427">
        <v>1212563.0087143253</v>
      </c>
      <c r="G20" s="427">
        <v>1177146.7800346566</v>
      </c>
      <c r="H20" s="427">
        <v>1352829.8584118297</v>
      </c>
      <c r="I20" s="427">
        <v>1241135.0937389575</v>
      </c>
      <c r="J20" s="427">
        <v>1231179.385997152</v>
      </c>
      <c r="K20" s="427">
        <v>1174001.1398664482</v>
      </c>
      <c r="L20" s="427">
        <v>1295297.6959767733</v>
      </c>
      <c r="M20" s="427">
        <v>1149215.191544553</v>
      </c>
      <c r="N20" s="428">
        <f t="shared" si="3"/>
        <v>14581300.000000002</v>
      </c>
      <c r="O20" s="432" t="s">
        <v>625</v>
      </c>
      <c r="P20" s="430">
        <f t="shared" si="1"/>
        <v>1141618.687659954</v>
      </c>
      <c r="Q20" s="430">
        <f t="shared" si="2"/>
        <v>2317121.5183000062</v>
      </c>
      <c r="R20" s="430">
        <f t="shared" si="2"/>
        <v>3512354.5121738636</v>
      </c>
      <c r="S20" s="430">
        <f t="shared" si="2"/>
        <v>4747931.8457153048</v>
      </c>
      <c r="T20" s="430">
        <f t="shared" si="2"/>
        <v>5960494.8544296306</v>
      </c>
      <c r="U20" s="430">
        <f t="shared" si="2"/>
        <v>7137641.6344642872</v>
      </c>
      <c r="V20" s="430">
        <f t="shared" si="2"/>
        <v>8490471.4928761162</v>
      </c>
      <c r="W20" s="430">
        <f t="shared" si="2"/>
        <v>9731606.5866150744</v>
      </c>
      <c r="X20" s="430">
        <f t="shared" si="2"/>
        <v>10962785.972612226</v>
      </c>
      <c r="Y20" s="430">
        <f t="shared" si="2"/>
        <v>12136787.112478675</v>
      </c>
      <c r="Z20" s="430">
        <f t="shared" si="2"/>
        <v>13432084.808455449</v>
      </c>
      <c r="AA20" s="430">
        <f t="shared" si="2"/>
        <v>14581300.000000002</v>
      </c>
      <c r="AB20" s="434"/>
      <c r="AC20" s="435"/>
    </row>
    <row r="21" spans="1:29">
      <c r="A21" s="431" t="s">
        <v>626</v>
      </c>
      <c r="B21" s="427">
        <v>6210189.655933979</v>
      </c>
      <c r="C21" s="427">
        <v>6524194.7580441833</v>
      </c>
      <c r="D21" s="427">
        <v>6425324.1281861952</v>
      </c>
      <c r="E21" s="427">
        <v>6684978.6782012666</v>
      </c>
      <c r="F21" s="427">
        <v>6578346.9268445969</v>
      </c>
      <c r="G21" s="427">
        <v>6150005.8214999465</v>
      </c>
      <c r="H21" s="427">
        <v>6951037.0074779978</v>
      </c>
      <c r="I21" s="427">
        <v>6319237.0401673308</v>
      </c>
      <c r="J21" s="427">
        <v>6461880.3430081448</v>
      </c>
      <c r="K21" s="427">
        <v>6161070.3977856087</v>
      </c>
      <c r="L21" s="427">
        <v>6684166.4862654768</v>
      </c>
      <c r="M21" s="427">
        <v>6647358.7565852832</v>
      </c>
      <c r="N21" s="428">
        <f t="shared" si="3"/>
        <v>77797790.000000015</v>
      </c>
      <c r="O21" s="432" t="s">
        <v>626</v>
      </c>
      <c r="P21" s="430">
        <f t="shared" si="1"/>
        <v>6210189.655933979</v>
      </c>
      <c r="Q21" s="430">
        <f t="shared" si="2"/>
        <v>12734384.413978163</v>
      </c>
      <c r="R21" s="430">
        <f t="shared" si="2"/>
        <v>19159708.542164359</v>
      </c>
      <c r="S21" s="430">
        <f t="shared" si="2"/>
        <v>25844687.220365625</v>
      </c>
      <c r="T21" s="430">
        <f t="shared" si="2"/>
        <v>32423034.147210222</v>
      </c>
      <c r="U21" s="430">
        <f t="shared" si="2"/>
        <v>38573039.968710169</v>
      </c>
      <c r="V21" s="430">
        <f t="shared" si="2"/>
        <v>45524076.976188168</v>
      </c>
      <c r="W21" s="430">
        <f t="shared" si="2"/>
        <v>51843314.0163555</v>
      </c>
      <c r="X21" s="430">
        <f t="shared" si="2"/>
        <v>58305194.359363645</v>
      </c>
      <c r="Y21" s="430">
        <f t="shared" si="2"/>
        <v>64466264.757149257</v>
      </c>
      <c r="Z21" s="430">
        <f t="shared" si="2"/>
        <v>71150431.24341473</v>
      </c>
      <c r="AA21" s="430">
        <f t="shared" si="2"/>
        <v>77797790.000000015</v>
      </c>
      <c r="AB21" s="434"/>
      <c r="AC21" s="435"/>
    </row>
    <row r="22" spans="1:29">
      <c r="A22" s="431" t="s">
        <v>627</v>
      </c>
      <c r="B22" s="427">
        <v>1819985.0374473601</v>
      </c>
      <c r="C22" s="427">
        <v>1894613.5348454521</v>
      </c>
      <c r="D22" s="427">
        <v>1875718.2869077122</v>
      </c>
      <c r="E22" s="427">
        <v>2103375.1513789291</v>
      </c>
      <c r="F22" s="427">
        <v>1817099.7726811187</v>
      </c>
      <c r="G22" s="427">
        <v>1845548.1939472235</v>
      </c>
      <c r="H22" s="427">
        <v>1989767.956400519</v>
      </c>
      <c r="I22" s="427">
        <v>1935769.0782192398</v>
      </c>
      <c r="J22" s="427">
        <v>2002327.3757079607</v>
      </c>
      <c r="K22" s="427">
        <v>1815674.4246294834</v>
      </c>
      <c r="L22" s="427">
        <v>1991124.7864404398</v>
      </c>
      <c r="M22" s="427">
        <v>1921026.4013945612</v>
      </c>
      <c r="N22" s="428">
        <f t="shared" si="3"/>
        <v>23012030</v>
      </c>
      <c r="O22" s="432" t="s">
        <v>627</v>
      </c>
      <c r="P22" s="430">
        <f t="shared" si="1"/>
        <v>1819985.0374473601</v>
      </c>
      <c r="Q22" s="430">
        <f t="shared" si="2"/>
        <v>3714598.5722928122</v>
      </c>
      <c r="R22" s="430">
        <f t="shared" si="2"/>
        <v>5590316.8592005242</v>
      </c>
      <c r="S22" s="430">
        <f t="shared" si="2"/>
        <v>7693692.0105794538</v>
      </c>
      <c r="T22" s="430">
        <f t="shared" si="2"/>
        <v>9510791.7832605727</v>
      </c>
      <c r="U22" s="430">
        <f t="shared" si="2"/>
        <v>11356339.977207797</v>
      </c>
      <c r="V22" s="430">
        <f t="shared" si="2"/>
        <v>13346107.933608316</v>
      </c>
      <c r="W22" s="430">
        <f t="shared" si="2"/>
        <v>15281877.011827556</v>
      </c>
      <c r="X22" s="430">
        <f t="shared" si="2"/>
        <v>17284204.387535516</v>
      </c>
      <c r="Y22" s="430">
        <f t="shared" si="2"/>
        <v>19099878.812165</v>
      </c>
      <c r="Z22" s="430">
        <f t="shared" si="2"/>
        <v>21091003.598605439</v>
      </c>
      <c r="AA22" s="430">
        <f t="shared" si="2"/>
        <v>23012030</v>
      </c>
      <c r="AB22" s="434"/>
      <c r="AC22" s="435"/>
    </row>
    <row r="23" spans="1:29">
      <c r="A23" s="431" t="s">
        <v>628</v>
      </c>
      <c r="B23" s="427">
        <v>8702057.7593539897</v>
      </c>
      <c r="C23" s="427">
        <v>9070710.6719524134</v>
      </c>
      <c r="D23" s="427">
        <v>8783501.6922053955</v>
      </c>
      <c r="E23" s="427">
        <v>9086575.593639724</v>
      </c>
      <c r="F23" s="427">
        <v>9075029.6549107991</v>
      </c>
      <c r="G23" s="427">
        <v>9027086.131332485</v>
      </c>
      <c r="H23" s="427">
        <v>10312445.394961301</v>
      </c>
      <c r="I23" s="427">
        <v>9474039.1024449281</v>
      </c>
      <c r="J23" s="427">
        <v>9437569.2512635384</v>
      </c>
      <c r="K23" s="427">
        <v>8897998.6898898575</v>
      </c>
      <c r="L23" s="427">
        <v>9982802.4311319273</v>
      </c>
      <c r="M23" s="427">
        <v>9086663.6269136425</v>
      </c>
      <c r="N23" s="428">
        <f t="shared" si="3"/>
        <v>110936480.00000001</v>
      </c>
      <c r="O23" s="432" t="s">
        <v>628</v>
      </c>
      <c r="P23" s="430">
        <f t="shared" si="1"/>
        <v>8702057.7593539897</v>
      </c>
      <c r="Q23" s="430">
        <f t="shared" si="2"/>
        <v>17772768.431306403</v>
      </c>
      <c r="R23" s="430">
        <f t="shared" si="2"/>
        <v>26556270.123511799</v>
      </c>
      <c r="S23" s="430">
        <f t="shared" si="2"/>
        <v>35642845.717151523</v>
      </c>
      <c r="T23" s="430">
        <f t="shared" si="2"/>
        <v>44717875.372062325</v>
      </c>
      <c r="U23" s="430">
        <f t="shared" si="2"/>
        <v>53744961.503394812</v>
      </c>
      <c r="V23" s="430">
        <f t="shared" si="2"/>
        <v>64057406.89835611</v>
      </c>
      <c r="W23" s="430">
        <f t="shared" si="2"/>
        <v>73531446.000801042</v>
      </c>
      <c r="X23" s="430">
        <f t="shared" si="2"/>
        <v>82969015.252064586</v>
      </c>
      <c r="Y23" s="430">
        <f t="shared" si="2"/>
        <v>91867013.941954449</v>
      </c>
      <c r="Z23" s="430">
        <f t="shared" si="2"/>
        <v>101849816.37308638</v>
      </c>
      <c r="AA23" s="430">
        <f t="shared" si="2"/>
        <v>110936480.00000001</v>
      </c>
      <c r="AB23" s="434"/>
      <c r="AC23" s="435"/>
    </row>
    <row r="24" spans="1:29">
      <c r="A24" s="431" t="s">
        <v>629</v>
      </c>
      <c r="B24" s="427">
        <v>1686252.2315747484</v>
      </c>
      <c r="C24" s="427">
        <v>1802825.1349976535</v>
      </c>
      <c r="D24" s="427">
        <v>1779422.5245118279</v>
      </c>
      <c r="E24" s="427">
        <v>1922864.161766412</v>
      </c>
      <c r="F24" s="427">
        <v>1810398.7619971468</v>
      </c>
      <c r="G24" s="427">
        <v>1758187.1757655137</v>
      </c>
      <c r="H24" s="427">
        <v>1974211.2021560997</v>
      </c>
      <c r="I24" s="427">
        <v>1865510.4088143765</v>
      </c>
      <c r="J24" s="427">
        <v>1823823.0476620113</v>
      </c>
      <c r="K24" s="427">
        <v>1741330.5781446695</v>
      </c>
      <c r="L24" s="427">
        <v>1876163.821723019</v>
      </c>
      <c r="M24" s="427">
        <v>1807050.9508865208</v>
      </c>
      <c r="N24" s="428">
        <f t="shared" si="3"/>
        <v>21848040</v>
      </c>
      <c r="O24" s="432" t="s">
        <v>629</v>
      </c>
      <c r="P24" s="430">
        <f t="shared" si="1"/>
        <v>1686252.2315747484</v>
      </c>
      <c r="Q24" s="430">
        <f t="shared" si="2"/>
        <v>3489077.366572402</v>
      </c>
      <c r="R24" s="430">
        <f t="shared" si="2"/>
        <v>5268499.8910842296</v>
      </c>
      <c r="S24" s="430">
        <f t="shared" si="2"/>
        <v>7191364.0528506413</v>
      </c>
      <c r="T24" s="430">
        <f t="shared" si="2"/>
        <v>9001762.8148477878</v>
      </c>
      <c r="U24" s="430">
        <f t="shared" si="2"/>
        <v>10759949.990613302</v>
      </c>
      <c r="V24" s="430">
        <f t="shared" si="2"/>
        <v>12734161.192769403</v>
      </c>
      <c r="W24" s="430">
        <f t="shared" si="2"/>
        <v>14599671.601583779</v>
      </c>
      <c r="X24" s="430">
        <f t="shared" si="2"/>
        <v>16423494.649245791</v>
      </c>
      <c r="Y24" s="430">
        <f t="shared" si="2"/>
        <v>18164825.227390461</v>
      </c>
      <c r="Z24" s="430">
        <f t="shared" si="2"/>
        <v>20040989.049113479</v>
      </c>
      <c r="AA24" s="430">
        <f t="shared" si="2"/>
        <v>21848040</v>
      </c>
      <c r="AB24" s="434"/>
      <c r="AC24" s="435"/>
    </row>
    <row r="25" spans="1:29">
      <c r="A25" s="431" t="s">
        <v>630</v>
      </c>
      <c r="B25" s="427">
        <v>14940664.309140133</v>
      </c>
      <c r="C25" s="427">
        <v>15155756.737947656</v>
      </c>
      <c r="D25" s="427">
        <v>15475857.408856465</v>
      </c>
      <c r="E25" s="427">
        <v>15790529.052938722</v>
      </c>
      <c r="F25" s="427">
        <v>15671196.178887768</v>
      </c>
      <c r="G25" s="427">
        <v>14983286.891926583</v>
      </c>
      <c r="H25" s="427">
        <v>16498378.893630249</v>
      </c>
      <c r="I25" s="427">
        <v>14518998.911413787</v>
      </c>
      <c r="J25" s="427">
        <v>14841921.462018272</v>
      </c>
      <c r="K25" s="427">
        <v>14716600.005982351</v>
      </c>
      <c r="L25" s="427">
        <v>16204442.748952826</v>
      </c>
      <c r="M25" s="427">
        <v>16101947.398305194</v>
      </c>
      <c r="N25" s="428">
        <f t="shared" si="3"/>
        <v>184899580.00000003</v>
      </c>
      <c r="O25" s="432" t="s">
        <v>630</v>
      </c>
      <c r="P25" s="430">
        <f t="shared" si="1"/>
        <v>14940664.309140133</v>
      </c>
      <c r="Q25" s="430">
        <f t="shared" si="2"/>
        <v>30096421.047087789</v>
      </c>
      <c r="R25" s="430">
        <f t="shared" si="2"/>
        <v>45572278.455944255</v>
      </c>
      <c r="S25" s="430">
        <f t="shared" si="2"/>
        <v>61362807.508882977</v>
      </c>
      <c r="T25" s="430">
        <f t="shared" si="2"/>
        <v>77034003.687770739</v>
      </c>
      <c r="U25" s="430">
        <f t="shared" si="2"/>
        <v>92017290.579697326</v>
      </c>
      <c r="V25" s="430">
        <f t="shared" si="2"/>
        <v>108515669.47332758</v>
      </c>
      <c r="W25" s="430">
        <f t="shared" si="2"/>
        <v>123034668.38474137</v>
      </c>
      <c r="X25" s="430">
        <f t="shared" si="2"/>
        <v>137876589.84675965</v>
      </c>
      <c r="Y25" s="430">
        <f t="shared" si="2"/>
        <v>152593189.85274199</v>
      </c>
      <c r="Z25" s="430">
        <f t="shared" si="2"/>
        <v>168797632.60169482</v>
      </c>
      <c r="AA25" s="430">
        <f t="shared" si="2"/>
        <v>184899580.00000003</v>
      </c>
      <c r="AB25" s="434"/>
      <c r="AC25" s="435"/>
    </row>
    <row r="26" spans="1:29">
      <c r="A26" s="431" t="s">
        <v>631</v>
      </c>
      <c r="B26" s="427">
        <v>2361924.7950118952</v>
      </c>
      <c r="C26" s="427">
        <v>2393428.4245564993</v>
      </c>
      <c r="D26" s="427">
        <v>2421487.1192279393</v>
      </c>
      <c r="E26" s="427">
        <v>2508557.1492046658</v>
      </c>
      <c r="F26" s="427">
        <v>2480278.4739815644</v>
      </c>
      <c r="G26" s="427">
        <v>2517787.932741167</v>
      </c>
      <c r="H26" s="427">
        <v>2899772.3543065661</v>
      </c>
      <c r="I26" s="427">
        <v>2796254.5584004545</v>
      </c>
      <c r="J26" s="427">
        <v>2734073.4726104662</v>
      </c>
      <c r="K26" s="427">
        <v>2992112.1742665884</v>
      </c>
      <c r="L26" s="427">
        <v>2526387.9368137103</v>
      </c>
      <c r="M26" s="427">
        <v>2652825.6088784849</v>
      </c>
      <c r="N26" s="428">
        <f t="shared" si="3"/>
        <v>31284890.000000007</v>
      </c>
      <c r="O26" s="432" t="s">
        <v>631</v>
      </c>
      <c r="P26" s="430">
        <f t="shared" si="1"/>
        <v>2361924.7950118952</v>
      </c>
      <c r="Q26" s="430">
        <f t="shared" si="2"/>
        <v>4755353.2195683941</v>
      </c>
      <c r="R26" s="430">
        <f t="shared" si="2"/>
        <v>7176840.3387963334</v>
      </c>
      <c r="S26" s="430">
        <f t="shared" si="2"/>
        <v>9685397.4880010001</v>
      </c>
      <c r="T26" s="430">
        <f t="shared" si="2"/>
        <v>12165675.961982565</v>
      </c>
      <c r="U26" s="430">
        <f t="shared" si="2"/>
        <v>14683463.894723732</v>
      </c>
      <c r="V26" s="430">
        <f t="shared" si="2"/>
        <v>17583236.249030299</v>
      </c>
      <c r="W26" s="430">
        <f t="shared" si="2"/>
        <v>20379490.807430755</v>
      </c>
      <c r="X26" s="430">
        <f t="shared" si="2"/>
        <v>23113564.280041222</v>
      </c>
      <c r="Y26" s="430">
        <f t="shared" si="2"/>
        <v>26105676.454307809</v>
      </c>
      <c r="Z26" s="430">
        <f t="shared" si="2"/>
        <v>28632064.391121522</v>
      </c>
      <c r="AA26" s="430">
        <f t="shared" si="2"/>
        <v>31284890.000000007</v>
      </c>
      <c r="AB26" s="434"/>
      <c r="AC26" s="435"/>
    </row>
    <row r="27" spans="1:29">
      <c r="A27" s="431" t="s">
        <v>632</v>
      </c>
      <c r="B27" s="427">
        <v>934144.84986421594</v>
      </c>
      <c r="C27" s="427">
        <v>944659.84579106548</v>
      </c>
      <c r="D27" s="427">
        <v>954473.83515317552</v>
      </c>
      <c r="E27" s="427">
        <v>970462.92192515964</v>
      </c>
      <c r="F27" s="427">
        <v>938306.54417311272</v>
      </c>
      <c r="G27" s="427">
        <v>890765.41528410942</v>
      </c>
      <c r="H27" s="427">
        <v>1058456.1938875082</v>
      </c>
      <c r="I27" s="427">
        <v>962189.31323159428</v>
      </c>
      <c r="J27" s="427">
        <v>998996.29854607338</v>
      </c>
      <c r="K27" s="427">
        <v>986663.24275834206</v>
      </c>
      <c r="L27" s="427">
        <v>987433.03529168572</v>
      </c>
      <c r="M27" s="427">
        <v>958378.50409395876</v>
      </c>
      <c r="N27" s="428">
        <f t="shared" si="3"/>
        <v>11584930.000000002</v>
      </c>
      <c r="O27" s="432" t="s">
        <v>632</v>
      </c>
      <c r="P27" s="430">
        <f t="shared" si="1"/>
        <v>934144.84986421594</v>
      </c>
      <c r="Q27" s="430">
        <f t="shared" si="2"/>
        <v>1878804.6956552814</v>
      </c>
      <c r="R27" s="430">
        <f t="shared" si="2"/>
        <v>2833278.5308084572</v>
      </c>
      <c r="S27" s="430">
        <f t="shared" si="2"/>
        <v>3803741.4527336168</v>
      </c>
      <c r="T27" s="430">
        <f t="shared" si="2"/>
        <v>4742047.9969067294</v>
      </c>
      <c r="U27" s="430">
        <f t="shared" si="2"/>
        <v>5632813.4121908387</v>
      </c>
      <c r="V27" s="430">
        <f t="shared" si="2"/>
        <v>6691269.6060783472</v>
      </c>
      <c r="W27" s="430">
        <f t="shared" si="2"/>
        <v>7653458.9193099411</v>
      </c>
      <c r="X27" s="430">
        <f t="shared" si="2"/>
        <v>8652455.2178560141</v>
      </c>
      <c r="Y27" s="430">
        <f t="shared" si="2"/>
        <v>9639118.4606143571</v>
      </c>
      <c r="Z27" s="430">
        <f t="shared" si="2"/>
        <v>10626551.495906044</v>
      </c>
      <c r="AA27" s="430">
        <f t="shared" si="2"/>
        <v>11584930.000000002</v>
      </c>
      <c r="AB27" s="434"/>
      <c r="AC27" s="435"/>
    </row>
    <row r="28" spans="1:29">
      <c r="A28" s="431" t="s">
        <v>633</v>
      </c>
      <c r="B28" s="427">
        <v>1304010.5215804339</v>
      </c>
      <c r="C28" s="427">
        <v>1413807.0896591262</v>
      </c>
      <c r="D28" s="427">
        <v>1340700.1505288091</v>
      </c>
      <c r="E28" s="427">
        <v>1439969.5243070754</v>
      </c>
      <c r="F28" s="427">
        <v>1392157.738494399</v>
      </c>
      <c r="G28" s="427">
        <v>1356104.6144516582</v>
      </c>
      <c r="H28" s="427">
        <v>1606631.4273592178</v>
      </c>
      <c r="I28" s="427">
        <v>1520226.4071759658</v>
      </c>
      <c r="J28" s="427">
        <v>1480399.9066943044</v>
      </c>
      <c r="K28" s="427">
        <v>1463543.1080258237</v>
      </c>
      <c r="L28" s="427">
        <v>1395783.5930843824</v>
      </c>
      <c r="M28" s="427">
        <v>1448635.9186388014</v>
      </c>
      <c r="N28" s="428">
        <f t="shared" si="3"/>
        <v>17161969.999999996</v>
      </c>
      <c r="O28" s="432" t="s">
        <v>633</v>
      </c>
      <c r="P28" s="430">
        <f t="shared" si="1"/>
        <v>1304010.5215804339</v>
      </c>
      <c r="Q28" s="430">
        <f t="shared" si="2"/>
        <v>2717817.6112395599</v>
      </c>
      <c r="R28" s="430">
        <f t="shared" si="2"/>
        <v>4058517.761768369</v>
      </c>
      <c r="S28" s="430">
        <f t="shared" si="2"/>
        <v>5498487.2860754449</v>
      </c>
      <c r="T28" s="430">
        <f t="shared" si="2"/>
        <v>6890645.0245698439</v>
      </c>
      <c r="U28" s="430">
        <f t="shared" si="2"/>
        <v>8246749.6390215019</v>
      </c>
      <c r="V28" s="430">
        <f t="shared" si="2"/>
        <v>9853381.0663807206</v>
      </c>
      <c r="W28" s="430">
        <f t="shared" si="2"/>
        <v>11373607.473556686</v>
      </c>
      <c r="X28" s="430">
        <f t="shared" si="2"/>
        <v>12854007.38025099</v>
      </c>
      <c r="Y28" s="430">
        <f t="shared" si="2"/>
        <v>14317550.488276813</v>
      </c>
      <c r="Z28" s="430">
        <f t="shared" si="2"/>
        <v>15713334.081361195</v>
      </c>
      <c r="AA28" s="430">
        <f t="shared" si="2"/>
        <v>17161969.999999996</v>
      </c>
      <c r="AB28" s="434"/>
      <c r="AC28" s="435"/>
    </row>
    <row r="29" spans="1:29">
      <c r="A29" s="431" t="s">
        <v>634</v>
      </c>
      <c r="B29" s="427">
        <v>6936301.7306818478</v>
      </c>
      <c r="C29" s="427">
        <v>7009728.6813989384</v>
      </c>
      <c r="D29" s="427">
        <v>6953512.7193219634</v>
      </c>
      <c r="E29" s="427">
        <v>7261056.3761164928</v>
      </c>
      <c r="F29" s="427">
        <v>7168470.4581974018</v>
      </c>
      <c r="G29" s="427">
        <v>6871456.4117022967</v>
      </c>
      <c r="H29" s="427">
        <v>7700046.3011264708</v>
      </c>
      <c r="I29" s="427">
        <v>7142666.4350873847</v>
      </c>
      <c r="J29" s="427">
        <v>7359018.4045989402</v>
      </c>
      <c r="K29" s="427">
        <v>6900533.4364610994</v>
      </c>
      <c r="L29" s="427">
        <v>7468632.8539738636</v>
      </c>
      <c r="M29" s="427">
        <v>7393076.1913333014</v>
      </c>
      <c r="N29" s="428">
        <f t="shared" si="3"/>
        <v>86164500</v>
      </c>
      <c r="O29" s="432" t="s">
        <v>634</v>
      </c>
      <c r="P29" s="430">
        <f t="shared" si="1"/>
        <v>6936301.7306818478</v>
      </c>
      <c r="Q29" s="430">
        <f t="shared" si="2"/>
        <v>13946030.412080787</v>
      </c>
      <c r="R29" s="430">
        <f t="shared" si="2"/>
        <v>20899543.13140275</v>
      </c>
      <c r="S29" s="430">
        <f t="shared" si="2"/>
        <v>28160599.507519241</v>
      </c>
      <c r="T29" s="430">
        <f t="shared" si="2"/>
        <v>35329069.965716645</v>
      </c>
      <c r="U29" s="430">
        <f t="shared" si="2"/>
        <v>42200526.377418943</v>
      </c>
      <c r="V29" s="430">
        <f t="shared" si="2"/>
        <v>49900572.678545415</v>
      </c>
      <c r="W29" s="430">
        <f t="shared" si="2"/>
        <v>57043239.113632798</v>
      </c>
      <c r="X29" s="430">
        <f t="shared" si="2"/>
        <v>64402257.518231735</v>
      </c>
      <c r="Y29" s="430">
        <f t="shared" si="2"/>
        <v>71302790.954692841</v>
      </c>
      <c r="Z29" s="430">
        <f t="shared" si="2"/>
        <v>78771423.808666706</v>
      </c>
      <c r="AA29" s="430">
        <f t="shared" si="2"/>
        <v>86164500</v>
      </c>
      <c r="AB29" s="434"/>
      <c r="AC29" s="435"/>
    </row>
    <row r="30" spans="1:29">
      <c r="A30" s="431" t="s">
        <v>635</v>
      </c>
      <c r="B30" s="427">
        <v>1114893.2994003603</v>
      </c>
      <c r="C30" s="427">
        <v>1176228.5649773944</v>
      </c>
      <c r="D30" s="427">
        <v>1170608.2506689036</v>
      </c>
      <c r="E30" s="427">
        <v>1239624.9807281564</v>
      </c>
      <c r="F30" s="427">
        <v>1193009.939706956</v>
      </c>
      <c r="G30" s="427">
        <v>1171753.8735835366</v>
      </c>
      <c r="H30" s="427">
        <v>1324091.2818382529</v>
      </c>
      <c r="I30" s="427">
        <v>1266099.3483031634</v>
      </c>
      <c r="J30" s="427">
        <v>1235689.3354764089</v>
      </c>
      <c r="K30" s="427">
        <v>1164395.5447178215</v>
      </c>
      <c r="L30" s="427">
        <v>1286993.0325369549</v>
      </c>
      <c r="M30" s="427">
        <v>1176222.5480620917</v>
      </c>
      <c r="N30" s="428">
        <f t="shared" si="3"/>
        <v>14519610.000000002</v>
      </c>
      <c r="O30" s="432" t="s">
        <v>635</v>
      </c>
      <c r="P30" s="430">
        <f t="shared" si="1"/>
        <v>1114893.2994003603</v>
      </c>
      <c r="Q30" s="430">
        <f t="shared" si="2"/>
        <v>2291121.8643777547</v>
      </c>
      <c r="R30" s="430">
        <f t="shared" si="2"/>
        <v>3461730.1150466586</v>
      </c>
      <c r="S30" s="430">
        <f t="shared" si="2"/>
        <v>4701355.0957748145</v>
      </c>
      <c r="T30" s="430">
        <f t="shared" si="2"/>
        <v>5894365.0354817705</v>
      </c>
      <c r="U30" s="430">
        <f t="shared" si="2"/>
        <v>7066118.9090653071</v>
      </c>
      <c r="V30" s="430">
        <f t="shared" si="2"/>
        <v>8390210.1909035593</v>
      </c>
      <c r="W30" s="430">
        <f t="shared" si="2"/>
        <v>9656309.5392067228</v>
      </c>
      <c r="X30" s="430">
        <f t="shared" si="2"/>
        <v>10891998.874683132</v>
      </c>
      <c r="Y30" s="430">
        <f t="shared" si="2"/>
        <v>12056394.419400955</v>
      </c>
      <c r="Z30" s="430">
        <f t="shared" si="2"/>
        <v>13343387.45193791</v>
      </c>
      <c r="AA30" s="430">
        <f t="shared" si="2"/>
        <v>14519610.000000002</v>
      </c>
      <c r="AB30" s="434"/>
      <c r="AC30" s="435"/>
    </row>
    <row r="31" spans="1:29">
      <c r="A31" s="431" t="s">
        <v>636</v>
      </c>
      <c r="B31" s="427">
        <v>1528449.7365097462</v>
      </c>
      <c r="C31" s="427">
        <v>1616222.1539844475</v>
      </c>
      <c r="D31" s="427">
        <v>1589528.8113244025</v>
      </c>
      <c r="E31" s="427">
        <v>1667512.2627093368</v>
      </c>
      <c r="F31" s="427">
        <v>1641146.5811280017</v>
      </c>
      <c r="G31" s="427">
        <v>1639561.4670957627</v>
      </c>
      <c r="H31" s="427">
        <v>1792037.0123034527</v>
      </c>
      <c r="I31" s="427">
        <v>1725689.1514992779</v>
      </c>
      <c r="J31" s="427">
        <v>1596642.9677986864</v>
      </c>
      <c r="K31" s="427">
        <v>1495420.7781847848</v>
      </c>
      <c r="L31" s="427">
        <v>1698374.8894469554</v>
      </c>
      <c r="M31" s="427">
        <v>1626694.1880151436</v>
      </c>
      <c r="N31" s="428">
        <f t="shared" si="3"/>
        <v>19617279.999999996</v>
      </c>
      <c r="O31" s="432" t="s">
        <v>636</v>
      </c>
      <c r="P31" s="430">
        <f t="shared" si="1"/>
        <v>1528449.7365097462</v>
      </c>
      <c r="Q31" s="430">
        <f t="shared" si="2"/>
        <v>3144671.8904941939</v>
      </c>
      <c r="R31" s="430">
        <f t="shared" si="2"/>
        <v>4734200.7018185966</v>
      </c>
      <c r="S31" s="430">
        <f t="shared" si="2"/>
        <v>6401712.9645279329</v>
      </c>
      <c r="T31" s="430">
        <f t="shared" si="2"/>
        <v>8042859.5456559341</v>
      </c>
      <c r="U31" s="430">
        <f t="shared" si="2"/>
        <v>9682421.0127516966</v>
      </c>
      <c r="V31" s="430">
        <f t="shared" si="2"/>
        <v>11474458.02505515</v>
      </c>
      <c r="W31" s="430">
        <f t="shared" si="2"/>
        <v>13200147.176554427</v>
      </c>
      <c r="X31" s="430">
        <f t="shared" si="2"/>
        <v>14796790.144353112</v>
      </c>
      <c r="Y31" s="430">
        <f t="shared" si="2"/>
        <v>16292210.922537897</v>
      </c>
      <c r="Z31" s="430">
        <f t="shared" si="2"/>
        <v>17990585.811984852</v>
      </c>
      <c r="AA31" s="430">
        <f t="shared" si="2"/>
        <v>19617279.999999996</v>
      </c>
      <c r="AB31" s="434"/>
      <c r="AC31" s="435"/>
    </row>
    <row r="32" spans="1:29">
      <c r="A32" s="426" t="s">
        <v>637</v>
      </c>
      <c r="B32" s="428">
        <f t="shared" ref="B32:N32" si="4">SUM(B4:B31)</f>
        <v>166959521.8731446</v>
      </c>
      <c r="C32" s="428">
        <f t="shared" si="4"/>
        <v>174594319.47551</v>
      </c>
      <c r="D32" s="428">
        <f t="shared" si="4"/>
        <v>171945001.77744284</v>
      </c>
      <c r="E32" s="428">
        <f t="shared" si="4"/>
        <v>178562747.16792062</v>
      </c>
      <c r="F32" s="428">
        <f t="shared" si="4"/>
        <v>176553140.27178818</v>
      </c>
      <c r="G32" s="428">
        <f t="shared" si="4"/>
        <v>171854618.12053591</v>
      </c>
      <c r="H32" s="428">
        <f t="shared" si="4"/>
        <v>190500073.02988636</v>
      </c>
      <c r="I32" s="428">
        <f t="shared" si="4"/>
        <v>177664866.60765114</v>
      </c>
      <c r="J32" s="428">
        <f t="shared" si="4"/>
        <v>172481109.94246548</v>
      </c>
      <c r="K32" s="428">
        <f t="shared" si="4"/>
        <v>164107673.19516721</v>
      </c>
      <c r="L32" s="428">
        <f t="shared" si="4"/>
        <v>179354784.81163645</v>
      </c>
      <c r="M32" s="428">
        <f t="shared" si="4"/>
        <v>175827523.72685102</v>
      </c>
      <c r="N32" s="428">
        <f t="shared" si="4"/>
        <v>2100405380</v>
      </c>
      <c r="O32" s="429" t="s">
        <v>637</v>
      </c>
      <c r="P32" s="433">
        <f t="shared" ref="P32:AA32" si="5">SUM(P4:P31)</f>
        <v>166959521.8731446</v>
      </c>
      <c r="Q32" s="433">
        <f t="shared" si="5"/>
        <v>341553841.34865445</v>
      </c>
      <c r="R32" s="433">
        <f t="shared" si="5"/>
        <v>513498843.12609756</v>
      </c>
      <c r="S32" s="433">
        <f t="shared" si="5"/>
        <v>692061590.29401815</v>
      </c>
      <c r="T32" s="433">
        <f t="shared" si="5"/>
        <v>868614730.56580639</v>
      </c>
      <c r="U32" s="433">
        <f t="shared" si="5"/>
        <v>1040469348.6863424</v>
      </c>
      <c r="V32" s="433">
        <f t="shared" si="5"/>
        <v>1230969421.716229</v>
      </c>
      <c r="W32" s="433">
        <f t="shared" si="5"/>
        <v>1408634288.3238797</v>
      </c>
      <c r="X32" s="433">
        <f t="shared" si="5"/>
        <v>1581115398.266345</v>
      </c>
      <c r="Y32" s="433">
        <f t="shared" si="5"/>
        <v>1745223071.4615123</v>
      </c>
      <c r="Z32" s="433">
        <f t="shared" si="5"/>
        <v>1924577856.2731493</v>
      </c>
      <c r="AA32" s="433">
        <f t="shared" si="5"/>
        <v>2100405380</v>
      </c>
    </row>
  </sheetData>
  <pageMargins left="0.23622047244094491" right="0.31496062992125984" top="0.74803149606299213" bottom="0.39370078740157483" header="0.31496062992125984" footer="0.31496062992125984"/>
  <pageSetup paperSize="9" orientation="landscape" r:id="rId1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15</vt:i4>
      </vt:variant>
      <vt:variant>
        <vt:lpstr>ช่วงที่มีชื่อ</vt:lpstr>
      </vt:variant>
      <vt:variant>
        <vt:i4>1</vt:i4>
      </vt:variant>
    </vt:vector>
  </HeadingPairs>
  <TitlesOfParts>
    <vt:vector size="16" baseType="lpstr">
      <vt:lpstr>ข้อตกลง</vt:lpstr>
      <vt:lpstr>คำนิยาม</vt:lpstr>
      <vt:lpstr>เป้าหมายข้อตกลง64-รายละเอียด</vt:lpstr>
      <vt:lpstr>เป้าหมายKPIหลัก</vt:lpstr>
      <vt:lpstr>ผู้ใช้น้ำเพิ่ม (รวม)-รายเดือน</vt:lpstr>
      <vt:lpstr>น้ำจำหน่าย-รายเดือน</vt:lpstr>
      <vt:lpstr>ปริมาณน้ำสูญเสีย</vt:lpstr>
      <vt:lpstr>อ.น้ำสูญเสีย</vt:lpstr>
      <vt:lpstr>รายได้</vt:lpstr>
      <vt:lpstr>ค่าใช้จ่าย</vt:lpstr>
      <vt:lpstr>กำไรขาดทุน</vt:lpstr>
      <vt:lpstr>KPI2.1-EBIDA</vt:lpstr>
      <vt:lpstr>KPI2.5-ผู้ใช้น้ำเพิ่มปกติ</vt:lpstr>
      <vt:lpstr>KPI2.6-น้ำสูญเสีย</vt:lpstr>
      <vt:lpstr>ปริมาณน้ำจำหน่าย</vt:lpstr>
      <vt:lpstr>ข้อตกลง!Print_Titles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8878</dc:creator>
  <cp:lastModifiedBy>8878</cp:lastModifiedBy>
  <cp:lastPrinted>2021-05-31T06:35:10Z</cp:lastPrinted>
  <dcterms:created xsi:type="dcterms:W3CDTF">2020-06-05T07:44:10Z</dcterms:created>
  <dcterms:modified xsi:type="dcterms:W3CDTF">2021-05-31T06:43:06Z</dcterms:modified>
</cp:coreProperties>
</file>