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9695" windowHeight="7515" activeTab="0"/>
  </bookViews>
  <sheets>
    <sheet name="สรุป" sheetId="1" r:id="rId1"/>
    <sheet name="data" sheetId="2" r:id="rId2"/>
    <sheet name="EBITDA" sheetId="3" r:id="rId3"/>
    <sheet name="ผู้ใช้น้ำ" sheetId="4" r:id="rId4"/>
    <sheet name="Leak" sheetId="5" r:id="rId5"/>
    <sheet name="ที่มากราฟ61" sheetId="6" state="hidden" r:id="rId6"/>
    <sheet name="Sheet1" sheetId="7" state="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<sst xmlns="http://schemas.openxmlformats.org/spreadsheetml/2006/main" count="273" uniqueCount="90">
  <si>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</si>
  <si>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</si>
  <si>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</si>
  <si>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</si>
  <si>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</si>
  <si>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</si>
  <si>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</si>
  <si>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</si>
  <si>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</si>
  <si>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</si>
  <si>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</si>
  <si>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</si>
  <si>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ผู้ใช้น้ำเพิ่ม</t>
  </si>
  <si>
    <t>เป้าหมาย</t>
  </si>
  <si>
    <t>ผู้ใช้น้ำทั้งหมด</t>
  </si>
  <si>
    <t>น้ำผลิตจ่าย</t>
  </si>
  <si>
    <t>รวม</t>
  </si>
  <si>
    <t>รายเดือน</t>
  </si>
  <si>
    <t>รายไตรมาส</t>
  </si>
  <si>
    <t>Q1</t>
  </si>
  <si>
    <t>Q2</t>
  </si>
  <si>
    <t>Q3</t>
  </si>
  <si>
    <t>Q4</t>
  </si>
  <si>
    <t>ปี</t>
  </si>
  <si>
    <t>ไตรมาส</t>
  </si>
  <si>
    <t>เดือน</t>
  </si>
  <si>
    <t>(ราย)</t>
  </si>
  <si>
    <t>(ล้าน ลบ.ม.)</t>
  </si>
  <si>
    <t>น้ำจำหน่าย</t>
  </si>
  <si>
    <t>อัตราการสูญเสีย</t>
  </si>
  <si>
    <t>(%)</t>
  </si>
  <si>
    <t>น้ำจ่ายฟรี</t>
  </si>
  <si>
    <t>(ลบ.ม.)</t>
  </si>
  <si>
    <t>อัตราการใช้น้ำ</t>
  </si>
  <si>
    <t>(ลบ.ม./ราย/วัน)</t>
  </si>
  <si>
    <t>รายได้ดำเนินงาน</t>
  </si>
  <si>
    <t>(ล้านบาท)</t>
  </si>
  <si>
    <t>ค่าใช้จ่ายดำเนินงาน</t>
  </si>
  <si>
    <t>กำไร/ขาดทุน</t>
  </si>
  <si>
    <t>หักค่าเสื่อมฯ  (ล้านบาท)</t>
  </si>
  <si>
    <t>ค่าใช้จ่ายพนักงาน/</t>
  </si>
  <si>
    <t>รายได้ดำเนินงาน (ร้อยละ)</t>
  </si>
  <si>
    <t>ปีงบประมาณ</t>
  </si>
  <si>
    <t>หน่วยไฟฟ้า/น้ำจำหน่าย</t>
  </si>
  <si>
    <t>(รายไตรมาส)</t>
  </si>
  <si>
    <t>ไตรมาส 1 (Q1)</t>
  </si>
  <si>
    <t>ไตรมาส 2 (Q2)</t>
  </si>
  <si>
    <t>ไตรมาส 3 (Q3)</t>
  </si>
  <si>
    <t>ไตรมาส 4 (Q4)</t>
  </si>
  <si>
    <t>ผู้ใช้น้ำ</t>
  </si>
  <si>
    <t>สะสม</t>
  </si>
  <si>
    <t>ธ.ค.  (Q1)</t>
  </si>
  <si>
    <t>มี.ค.(Q2+)</t>
  </si>
  <si>
    <t>มิ.ย.(Q3+)</t>
  </si>
  <si>
    <t>ก.ย.(Q4+)</t>
  </si>
  <si>
    <t>EBIDA</t>
  </si>
  <si>
    <t>ไตรมาส (สะสม)</t>
  </si>
  <si>
    <t>ธ.ค. (Q1)</t>
  </si>
  <si>
    <t>อัตราน้ำสูญเสีย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</si>
  <si>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</si>
  <si>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</si>
  <si>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</si>
  <si>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</si>
  <si>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</si>
  <si>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</si>
  <si>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</si>
  <si>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</si>
  <si>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</si>
  <si>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</si>
  <si>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</si>
  <si>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</si>
  <si>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หน่วยไฟ</t>
  </si>
  <si>
    <t>หน่วยไฟ/น้ำจำหน่าย</t>
  </si>
  <si>
    <t>การประปาส่วนภูมิภาคสาขาแม่สะเรียง</t>
  </si>
  <si>
    <t>รายการ</t>
  </si>
  <si>
    <t>เป้าหมายทั้งปี (5)</t>
  </si>
  <si>
    <t>เป้าหมายทั้งปี</t>
  </si>
  <si>
    <t>ผลต่าง</t>
  </si>
  <si>
    <t>หน่วย</t>
  </si>
  <si>
    <t>จำนวนผู้ใช้น้ำเพิ่มปกติ</t>
  </si>
  <si>
    <t>ปริมาณน้ำจำหน่าย</t>
  </si>
  <si>
    <t>กำไรจากการดำเนินงาน</t>
  </si>
  <si>
    <t>สรุปผลการดำเนินงาน กปภ.สาขาแม่สะเรียง</t>
  </si>
  <si>
    <t>ปี 2560</t>
  </si>
  <si>
    <t>ปี 2561</t>
  </si>
  <si>
    <t>เป้าหมาย 2561</t>
  </si>
  <si>
    <t>เป้าหมาย 4 เดือน</t>
  </si>
  <si>
    <t>ผลการดำเนินงาน 4 เดือน</t>
  </si>
  <si>
    <t>สะสม 4 เดือน (ต.ค.60 - ม.ค.61)</t>
  </si>
  <si>
    <t>สะสม 4 เดือน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</si>
</sst>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_-;\-* #,##0.000_-;_-* &quot;-&quot;???_-;_-@_-"/>
    <numFmt numFmtId="184" formatCode="_-* #,##0.0000_-;\-* #,##0.0000_-;_-* &quot;-&quot;??_-;_-@_-"/>
    <numFmt numFmtId="185" formatCode="#,##0;\(#,##0\)"/>
    <numFmt numFmtId="186" formatCode="#,##0_ ;\-#,##0\ "/>
    <numFmt numFmtId="187" formatCode="#,##0.00_ ;\-#,##0.00\ "/>
    <numFmt numFmtId="188" formatCode="#,##0.00;\(#,##0.0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4"/>
      <name val="Angsana New"/>
      <family val="1"/>
    </font>
    <font>
      <b/>
      <sz val="24"/>
      <color indexed="8"/>
      <name val="TH SarabunPSK"/>
      <family val="2"/>
    </font>
    <font>
      <sz val="20"/>
      <color indexed="12"/>
      <name val="TH SarabunPSK"/>
      <family val="2"/>
    </font>
    <font>
      <b/>
      <sz val="20"/>
      <color indexed="9"/>
      <name val="TH SarabunPSK"/>
      <family val="2"/>
    </font>
    <font>
      <sz val="20"/>
      <color indexed="8"/>
      <name val="TH SarabunPSK"/>
      <family val="2"/>
    </font>
    <font>
      <sz val="20"/>
      <color indexed="16"/>
      <name val="TH SarabunPSK"/>
      <family val="2"/>
    </font>
    <font>
      <sz val="20"/>
      <color indexed="30"/>
      <name val="TH SarabunPSK"/>
      <family val="2"/>
    </font>
    <font>
      <sz val="20"/>
      <color indexed="10"/>
      <name val="TH SarabunPSK"/>
      <family val="2"/>
    </font>
    <font>
      <b/>
      <sz val="20"/>
      <color indexed="8"/>
      <name val="TH SarabunPSK"/>
      <family val="2"/>
    </font>
    <font>
      <sz val="8.75"/>
      <color indexed="8"/>
      <name val="Tahoma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sz val="10"/>
      <color indexed="14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b/>
      <sz val="9.75"/>
      <color indexed="10"/>
      <name val="Tahoma"/>
      <family val="0"/>
    </font>
    <font>
      <b/>
      <sz val="9.75"/>
      <color indexed="12"/>
      <name val="Tahoma"/>
      <family val="0"/>
    </font>
    <font>
      <sz val="9.75"/>
      <color indexed="14"/>
      <name val="Tahoma"/>
      <family val="0"/>
    </font>
    <font>
      <sz val="9.75"/>
      <color indexed="8"/>
      <name val="Tahoma"/>
      <family val="0"/>
    </font>
    <font>
      <b/>
      <sz val="9.5"/>
      <color indexed="10"/>
      <name val="Tahoma"/>
      <family val="0"/>
    </font>
    <font>
      <b/>
      <sz val="9.5"/>
      <color indexed="12"/>
      <name val="Tahoma"/>
      <family val="0"/>
    </font>
    <font>
      <sz val="9.5"/>
      <color indexed="14"/>
      <name val="Tahoma"/>
      <family val="0"/>
    </font>
    <font>
      <sz val="9.5"/>
      <color indexed="8"/>
      <name val="Tahoma"/>
      <family val="0"/>
    </font>
    <font>
      <sz val="8.5"/>
      <color indexed="8"/>
      <name val="Tahoma"/>
      <family val="0"/>
    </font>
    <font>
      <b/>
      <sz val="9"/>
      <color indexed="12"/>
      <name val="Tahoma"/>
      <family val="0"/>
    </font>
    <font>
      <sz val="10"/>
      <color indexed="10"/>
      <name val="Tahoma"/>
      <family val="0"/>
    </font>
    <font>
      <b/>
      <sz val="11.75"/>
      <color indexed="10"/>
      <name val="Tahoma"/>
      <family val="0"/>
    </font>
    <font>
      <b/>
      <sz val="10.5"/>
      <color indexed="12"/>
      <name val="Tahoma"/>
      <family val="0"/>
    </font>
    <font>
      <sz val="10.5"/>
      <color indexed="14"/>
      <name val="Tahoma"/>
      <family val="0"/>
    </font>
    <font>
      <sz val="11.75"/>
      <color indexed="8"/>
      <name val="Tahoma"/>
      <family val="0"/>
    </font>
    <font>
      <sz val="9"/>
      <color indexed="14"/>
      <name val="Tahoma"/>
      <family val="0"/>
    </font>
    <font>
      <b/>
      <sz val="3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6"/>
      <color indexed="16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6"/>
      <name val="TH SarabunPSK"/>
      <family val="2"/>
    </font>
    <font>
      <sz val="10"/>
      <color indexed="12"/>
      <name val="TH SarabunPSK"/>
      <family val="2"/>
    </font>
    <font>
      <sz val="11"/>
      <color indexed="16"/>
      <name val="TH SarabunPSK"/>
      <family val="2"/>
    </font>
    <font>
      <sz val="11"/>
      <color indexed="12"/>
      <name val="TH SarabunPSK"/>
      <family val="2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8"/>
      <color indexed="12"/>
      <name val="TH SarabunPSK"/>
      <family val="2"/>
    </font>
    <font>
      <b/>
      <sz val="24"/>
      <color indexed="9"/>
      <name val="Browallia New"/>
      <family val="0"/>
    </font>
    <font>
      <b/>
      <sz val="8"/>
      <color indexed="8"/>
      <name val="Tahoma"/>
      <family val="0"/>
    </font>
    <font>
      <b/>
      <sz val="12.25"/>
      <color indexed="8"/>
      <name val="Tahoma"/>
      <family val="0"/>
    </font>
    <font>
      <b/>
      <sz val="9.75"/>
      <color indexed="8"/>
      <name val="Tahoma"/>
      <family val="0"/>
    </font>
    <font>
      <b/>
      <sz val="12"/>
      <color indexed="8"/>
      <name val="Tahoma"/>
      <family val="0"/>
    </font>
    <font>
      <b/>
      <sz val="9.5"/>
      <color indexed="8"/>
      <name val="Tahoma"/>
      <family val="0"/>
    </font>
    <font>
      <b/>
      <sz val="11"/>
      <color indexed="8"/>
      <name val="Tahoma"/>
      <family val="0"/>
    </font>
    <font>
      <b/>
      <sz val="11.75"/>
      <color indexed="8"/>
      <name val="Tahoma"/>
      <family val="0"/>
    </font>
    <font>
      <b/>
      <sz val="10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6"/>
      <color theme="1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>
        <color indexed="57"/>
      </right>
      <top style="medium"/>
      <bottom>
        <color indexed="63"/>
      </bottom>
    </border>
    <border>
      <left style="medium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 style="thin">
        <color indexed="57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thin">
        <color indexed="57"/>
      </left>
      <right>
        <color indexed="63"/>
      </right>
      <top style="thin">
        <color indexed="57"/>
      </top>
      <bottom style="medium"/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57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57"/>
      </left>
      <right>
        <color indexed="63"/>
      </right>
      <top style="medium"/>
      <bottom style="thin">
        <color indexed="57"/>
      </bottom>
    </border>
    <border>
      <left>
        <color indexed="63"/>
      </left>
      <right>
        <color indexed="63"/>
      </right>
      <top style="medium"/>
      <bottom style="thin">
        <color indexed="57"/>
      </bottom>
    </border>
    <border>
      <left>
        <color indexed="63"/>
      </left>
      <right style="medium"/>
      <top style="medium"/>
      <bottom style="thin">
        <color indexed="57"/>
      </bottom>
    </border>
    <border>
      <left style="medium"/>
      <right>
        <color indexed="63"/>
      </right>
      <top style="medium"/>
      <bottom style="thin">
        <color indexed="57"/>
      </bottom>
    </border>
    <border>
      <left>
        <color indexed="63"/>
      </left>
      <right style="thin">
        <color indexed="57"/>
      </right>
      <top style="medium"/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/>
      <top style="thin">
        <color indexed="57"/>
      </top>
      <bottom>
        <color indexed="63"/>
      </bottom>
    </border>
    <border>
      <left style="thin">
        <color indexed="57"/>
      </left>
      <right style="medium"/>
      <top>
        <color indexed="63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23">
    <xf numFmtId="0" fontId="0" fillId="0" borderId="0" xfId="0" applyFont="1" applyAlignment="1">
      <alignment/>
    </xf>
    <xf numFmtId="0" fontId="2" fillId="0" borderId="0" xfId="62">
      <alignment/>
      <protection/>
    </xf>
    <xf numFmtId="0" fontId="3" fillId="33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 wrapTex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>
      <alignment/>
      <protection/>
    </xf>
    <xf numFmtId="0" fontId="3" fillId="0" borderId="0" xfId="62" applyFont="1" applyAlignment="1">
      <alignment horizontal="center"/>
      <protection/>
    </xf>
    <xf numFmtId="182" fontId="3" fillId="0" borderId="10" xfId="61" applyNumberFormat="1" applyFont="1" applyBorder="1" applyAlignment="1">
      <alignment horizontal="center"/>
    </xf>
    <xf numFmtId="182" fontId="3" fillId="0" borderId="0" xfId="61" applyNumberFormat="1" applyFont="1" applyBorder="1" applyAlignment="1">
      <alignment horizontal="center"/>
    </xf>
    <xf numFmtId="182" fontId="3" fillId="0" borderId="10" xfId="61" applyNumberFormat="1" applyFont="1" applyBorder="1" applyAlignment="1">
      <alignment/>
    </xf>
    <xf numFmtId="0" fontId="3" fillId="0" borderId="0" xfId="62" applyFont="1" applyBorder="1">
      <alignment/>
      <protection/>
    </xf>
    <xf numFmtId="182" fontId="3" fillId="0" borderId="0" xfId="61" applyNumberFormat="1" applyFont="1" applyBorder="1" applyAlignment="1">
      <alignment/>
    </xf>
    <xf numFmtId="0" fontId="3" fillId="0" borderId="10" xfId="62" applyFont="1" applyBorder="1" applyAlignment="1">
      <alignment wrapText="1"/>
      <protection/>
    </xf>
    <xf numFmtId="0" fontId="3" fillId="0" borderId="0" xfId="62" applyFont="1" applyBorder="1" applyAlignment="1">
      <alignment horizontal="center" wrapText="1"/>
      <protection/>
    </xf>
    <xf numFmtId="182" fontId="3" fillId="0" borderId="10" xfId="61" applyNumberFormat="1" applyFont="1" applyBorder="1" applyAlignment="1">
      <alignment/>
    </xf>
    <xf numFmtId="43" fontId="3" fillId="0" borderId="10" xfId="61" applyFont="1" applyBorder="1" applyAlignment="1">
      <alignment/>
    </xf>
    <xf numFmtId="0" fontId="3" fillId="0" borderId="10" xfId="62" applyFont="1" applyFill="1" applyBorder="1">
      <alignment/>
      <protection/>
    </xf>
    <xf numFmtId="182" fontId="3" fillId="0" borderId="10" xfId="61" applyNumberFormat="1" applyFont="1" applyFill="1" applyBorder="1" applyAlignment="1">
      <alignment/>
    </xf>
    <xf numFmtId="0" fontId="3" fillId="0" borderId="10" xfId="62" applyFont="1" applyFill="1" applyBorder="1" applyAlignment="1">
      <alignment horizontal="center"/>
      <protection/>
    </xf>
    <xf numFmtId="43" fontId="3" fillId="0" borderId="10" xfId="61" applyFont="1" applyFill="1" applyBorder="1" applyAlignment="1">
      <alignment/>
    </xf>
    <xf numFmtId="43" fontId="3" fillId="0" borderId="0" xfId="61" applyFont="1" applyBorder="1" applyAlignment="1">
      <alignment/>
    </xf>
    <xf numFmtId="0" fontId="4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>
      <alignment horizontal="center"/>
      <protection/>
    </xf>
    <xf numFmtId="182" fontId="3" fillId="0" borderId="0" xfId="61" applyNumberFormat="1" applyFont="1" applyFill="1" applyBorder="1" applyAlignment="1">
      <alignment/>
    </xf>
    <xf numFmtId="43" fontId="3" fillId="0" borderId="0" xfId="61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3" fillId="0" borderId="0" xfId="62" applyFont="1" applyAlignment="1">
      <alignment wrapText="1"/>
      <protection/>
    </xf>
    <xf numFmtId="0" fontId="3" fillId="0" borderId="11" xfId="62" applyFont="1" applyBorder="1" applyAlignment="1">
      <alignment horizontal="center" wrapText="1"/>
      <protection/>
    </xf>
    <xf numFmtId="181" fontId="3" fillId="0" borderId="10" xfId="61" applyNumberFormat="1" applyFont="1" applyBorder="1" applyAlignment="1">
      <alignment/>
    </xf>
    <xf numFmtId="181" fontId="3" fillId="0" borderId="11" xfId="61" applyNumberFormat="1" applyFont="1" applyBorder="1" applyAlignment="1">
      <alignment/>
    </xf>
    <xf numFmtId="181" fontId="3" fillId="0" borderId="0" xfId="61" applyNumberFormat="1" applyFont="1" applyBorder="1" applyAlignment="1">
      <alignment/>
    </xf>
    <xf numFmtId="181" fontId="3" fillId="0" borderId="10" xfId="61" applyNumberFormat="1" applyFont="1" applyFill="1" applyBorder="1" applyAlignment="1">
      <alignment/>
    </xf>
    <xf numFmtId="181" fontId="3" fillId="0" borderId="0" xfId="61" applyNumberFormat="1" applyFont="1" applyFill="1" applyBorder="1" applyAlignment="1">
      <alignment/>
    </xf>
    <xf numFmtId="0" fontId="4" fillId="34" borderId="0" xfId="62" applyFont="1" applyFill="1">
      <alignment/>
      <protection/>
    </xf>
    <xf numFmtId="182" fontId="3" fillId="0" borderId="0" xfId="61" applyNumberFormat="1" applyFont="1" applyBorder="1" applyAlignment="1">
      <alignment/>
    </xf>
    <xf numFmtId="0" fontId="3" fillId="0" borderId="0" xfId="62" applyFont="1" applyFill="1" applyBorder="1">
      <alignment/>
      <protection/>
    </xf>
    <xf numFmtId="43" fontId="3" fillId="0" borderId="10" xfId="61" applyFont="1" applyBorder="1" applyAlignment="1">
      <alignment horizontal="center"/>
    </xf>
    <xf numFmtId="0" fontId="2" fillId="0" borderId="0" xfId="62" applyAlignment="1">
      <alignment horizontal="right"/>
      <protection/>
    </xf>
    <xf numFmtId="0" fontId="2" fillId="35" borderId="0" xfId="62" applyFill="1">
      <alignment/>
      <protection/>
    </xf>
    <xf numFmtId="182" fontId="0" fillId="35" borderId="0" xfId="61" applyNumberFormat="1" applyFont="1" applyFill="1" applyAlignment="1">
      <alignment/>
    </xf>
    <xf numFmtId="0" fontId="2" fillId="12" borderId="0" xfId="62" applyFill="1">
      <alignment/>
      <protection/>
    </xf>
    <xf numFmtId="182" fontId="0" fillId="12" borderId="0" xfId="61" applyNumberFormat="1" applyFont="1" applyFill="1" applyAlignment="1">
      <alignment/>
    </xf>
    <xf numFmtId="182" fontId="2" fillId="12" borderId="0" xfId="42" applyNumberFormat="1" applyFont="1" applyFill="1" applyAlignment="1">
      <alignment/>
    </xf>
    <xf numFmtId="43" fontId="3" fillId="0" borderId="0" xfId="62" applyNumberFormat="1" applyFont="1">
      <alignment/>
      <protection/>
    </xf>
    <xf numFmtId="1" fontId="3" fillId="0" borderId="0" xfId="62" applyNumberFormat="1" applyFont="1">
      <alignment/>
      <protection/>
    </xf>
    <xf numFmtId="175" fontId="2" fillId="0" borderId="0" xfId="62" applyNumberFormat="1">
      <alignment/>
      <protection/>
    </xf>
    <xf numFmtId="182" fontId="3" fillId="36" borderId="10" xfId="61" applyNumberFormat="1" applyFont="1" applyFill="1" applyBorder="1" applyAlignment="1">
      <alignment/>
    </xf>
    <xf numFmtId="182" fontId="3" fillId="36" borderId="10" xfId="61" applyNumberFormat="1" applyFont="1" applyFill="1" applyBorder="1" applyAlignment="1">
      <alignment/>
    </xf>
    <xf numFmtId="43" fontId="3" fillId="36" borderId="10" xfId="61" applyFont="1" applyFill="1" applyBorder="1" applyAlignment="1">
      <alignment/>
    </xf>
    <xf numFmtId="0" fontId="3" fillId="36" borderId="10" xfId="6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37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39" borderId="13" xfId="0" applyFont="1" applyFill="1" applyBorder="1" applyAlignment="1">
      <alignment vertical="center"/>
    </xf>
    <xf numFmtId="3" fontId="11" fillId="39" borderId="13" xfId="0" applyNumberFormat="1" applyFont="1" applyFill="1" applyBorder="1" applyAlignment="1">
      <alignment vertical="center"/>
    </xf>
    <xf numFmtId="3" fontId="6" fillId="39" borderId="13" xfId="0" applyNumberFormat="1" applyFont="1" applyFill="1" applyBorder="1" applyAlignment="1">
      <alignment vertical="center"/>
    </xf>
    <xf numFmtId="3" fontId="6" fillId="40" borderId="13" xfId="0" applyNumberFormat="1" applyFont="1" applyFill="1" applyBorder="1" applyAlignment="1">
      <alignment vertical="center"/>
    </xf>
    <xf numFmtId="3" fontId="9" fillId="40" borderId="13" xfId="0" applyNumberFormat="1" applyFont="1" applyFill="1" applyBorder="1" applyAlignment="1">
      <alignment vertical="center"/>
    </xf>
    <xf numFmtId="3" fontId="11" fillId="40" borderId="13" xfId="0" applyNumberFormat="1" applyFont="1" applyFill="1" applyBorder="1" applyAlignment="1">
      <alignment vertical="center"/>
    </xf>
    <xf numFmtId="0" fontId="6" fillId="39" borderId="13" xfId="0" applyFont="1" applyFill="1" applyBorder="1" applyAlignment="1">
      <alignment horizontal="right" vertical="center"/>
    </xf>
    <xf numFmtId="0" fontId="6" fillId="39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96" fontId="11" fillId="39" borderId="13" xfId="0" applyNumberFormat="1" applyFont="1" applyFill="1" applyBorder="1" applyAlignment="1">
      <alignment vertical="center"/>
    </xf>
    <xf numFmtId="196" fontId="6" fillId="39" borderId="13" xfId="0" applyNumberFormat="1" applyFont="1" applyFill="1" applyBorder="1" applyAlignment="1">
      <alignment vertical="center"/>
    </xf>
    <xf numFmtId="196" fontId="6" fillId="40" borderId="13" xfId="0" applyNumberFormat="1" applyFont="1" applyFill="1" applyBorder="1" applyAlignment="1">
      <alignment vertical="center"/>
    </xf>
    <xf numFmtId="196" fontId="9" fillId="40" borderId="13" xfId="0" applyNumberFormat="1" applyFont="1" applyFill="1" applyBorder="1" applyAlignment="1">
      <alignment vertical="center"/>
    </xf>
    <xf numFmtId="196" fontId="11" fillId="40" borderId="13" xfId="0" applyNumberFormat="1" applyFont="1" applyFill="1" applyBorder="1" applyAlignment="1">
      <alignment vertical="center"/>
    </xf>
    <xf numFmtId="4" fontId="11" fillId="39" borderId="13" xfId="0" applyNumberFormat="1" applyFont="1" applyFill="1" applyBorder="1" applyAlignment="1">
      <alignment vertical="center"/>
    </xf>
    <xf numFmtId="4" fontId="6" fillId="39" borderId="13" xfId="0" applyNumberFormat="1" applyFont="1" applyFill="1" applyBorder="1" applyAlignment="1">
      <alignment vertical="center"/>
    </xf>
    <xf numFmtId="4" fontId="6" fillId="40" borderId="13" xfId="0" applyNumberFormat="1" applyFont="1" applyFill="1" applyBorder="1" applyAlignment="1">
      <alignment vertical="center"/>
    </xf>
    <xf numFmtId="4" fontId="9" fillId="40" borderId="13" xfId="0" applyNumberFormat="1" applyFont="1" applyFill="1" applyBorder="1" applyAlignment="1">
      <alignment vertical="center"/>
    </xf>
    <xf numFmtId="4" fontId="11" fillId="40" borderId="13" xfId="0" applyNumberFormat="1" applyFont="1" applyFill="1" applyBorder="1" applyAlignment="1">
      <alignment vertical="center"/>
    </xf>
    <xf numFmtId="196" fontId="11" fillId="33" borderId="13" xfId="0" applyNumberFormat="1" applyFont="1" applyFill="1" applyBorder="1" applyAlignment="1">
      <alignment vertical="center"/>
    </xf>
    <xf numFmtId="196" fontId="6" fillId="33" borderId="13" xfId="0" applyNumberFormat="1" applyFont="1" applyFill="1" applyBorder="1" applyAlignment="1">
      <alignment vertical="center"/>
    </xf>
    <xf numFmtId="196" fontId="9" fillId="33" borderId="13" xfId="0" applyNumberFormat="1" applyFont="1" applyFill="1" applyBorder="1" applyAlignment="1">
      <alignment vertical="center"/>
    </xf>
    <xf numFmtId="0" fontId="8" fillId="39" borderId="14" xfId="0" applyFont="1" applyFill="1" applyBorder="1" applyAlignment="1">
      <alignment vertical="center"/>
    </xf>
    <xf numFmtId="196" fontId="11" fillId="39" borderId="14" xfId="0" applyNumberFormat="1" applyFont="1" applyFill="1" applyBorder="1" applyAlignment="1">
      <alignment vertical="center"/>
    </xf>
    <xf numFmtId="196" fontId="6" fillId="39" borderId="14" xfId="0" applyNumberFormat="1" applyFont="1" applyFill="1" applyBorder="1" applyAlignment="1">
      <alignment vertical="center"/>
    </xf>
    <xf numFmtId="196" fontId="6" fillId="40" borderId="14" xfId="0" applyNumberFormat="1" applyFont="1" applyFill="1" applyBorder="1" applyAlignment="1">
      <alignment vertical="center"/>
    </xf>
    <xf numFmtId="196" fontId="9" fillId="40" borderId="14" xfId="0" applyNumberFormat="1" applyFont="1" applyFill="1" applyBorder="1" applyAlignment="1">
      <alignment vertical="center"/>
    </xf>
    <xf numFmtId="196" fontId="11" fillId="40" borderId="14" xfId="0" applyNumberFormat="1" applyFont="1" applyFill="1" applyBorder="1" applyAlignment="1">
      <alignment vertical="center"/>
    </xf>
    <xf numFmtId="0" fontId="6" fillId="39" borderId="14" xfId="0" applyFont="1" applyFill="1" applyBorder="1" applyAlignment="1">
      <alignment horizontal="right" vertical="center"/>
    </xf>
    <xf numFmtId="0" fontId="6" fillId="39" borderId="14" xfId="0" applyFont="1" applyFill="1" applyBorder="1" applyAlignment="1">
      <alignment vertical="center"/>
    </xf>
    <xf numFmtId="0" fontId="8" fillId="0" borderId="0" xfId="0" applyFont="1" applyAlignment="1">
      <alignment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182" fontId="3" fillId="7" borderId="10" xfId="61" applyNumberFormat="1" applyFont="1" applyFill="1" applyBorder="1" applyAlignment="1">
      <alignment/>
    </xf>
    <xf numFmtId="181" fontId="3" fillId="7" borderId="10" xfId="61" applyNumberFormat="1" applyFont="1" applyFill="1" applyBorder="1" applyAlignment="1">
      <alignment/>
    </xf>
    <xf numFmtId="182" fontId="3" fillId="0" borderId="0" xfId="62" applyNumberFormat="1" applyFont="1">
      <alignment/>
      <protection/>
    </xf>
    <xf numFmtId="181" fontId="3" fillId="0" borderId="0" xfId="62" applyNumberFormat="1" applyFont="1">
      <alignment/>
      <protection/>
    </xf>
    <xf numFmtId="0" fontId="93" fillId="0" borderId="0" xfId="0" applyFont="1" applyBorder="1" applyAlignment="1">
      <alignment/>
    </xf>
    <xf numFmtId="0" fontId="94" fillId="41" borderId="15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94" fillId="41" borderId="16" xfId="0" applyFont="1" applyFill="1" applyBorder="1" applyAlignment="1">
      <alignment horizontal="center" vertical="center"/>
    </xf>
    <xf numFmtId="0" fontId="37" fillId="42" borderId="17" xfId="0" applyFont="1" applyFill="1" applyBorder="1" applyAlignment="1">
      <alignment horizontal="center" vertical="center"/>
    </xf>
    <xf numFmtId="0" fontId="37" fillId="42" borderId="18" xfId="0" applyFont="1" applyFill="1" applyBorder="1" applyAlignment="1">
      <alignment horizontal="center" vertical="center"/>
    </xf>
    <xf numFmtId="0" fontId="38" fillId="42" borderId="17" xfId="0" applyFont="1" applyFill="1" applyBorder="1" applyAlignment="1">
      <alignment horizontal="center" vertical="center"/>
    </xf>
    <xf numFmtId="0" fontId="38" fillId="42" borderId="18" xfId="0" applyFont="1" applyFill="1" applyBorder="1" applyAlignment="1">
      <alignment horizontal="center" vertical="center"/>
    </xf>
    <xf numFmtId="0" fontId="38" fillId="42" borderId="19" xfId="0" applyFont="1" applyFill="1" applyBorder="1" applyAlignment="1">
      <alignment horizontal="center" vertical="center"/>
    </xf>
    <xf numFmtId="0" fontId="39" fillId="42" borderId="16" xfId="0" applyFont="1" applyFill="1" applyBorder="1" applyAlignment="1">
      <alignment horizontal="center" vertical="center"/>
    </xf>
    <xf numFmtId="0" fontId="39" fillId="42" borderId="18" xfId="0" applyFont="1" applyFill="1" applyBorder="1" applyAlignment="1">
      <alignment horizontal="center" vertical="center"/>
    </xf>
    <xf numFmtId="0" fontId="39" fillId="42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5" fillId="0" borderId="20" xfId="0" applyFont="1" applyBorder="1" applyAlignment="1">
      <alignment/>
    </xf>
    <xf numFmtId="0" fontId="93" fillId="0" borderId="0" xfId="0" applyFont="1" applyAlignment="1">
      <alignment/>
    </xf>
    <xf numFmtId="0" fontId="42" fillId="0" borderId="21" xfId="0" applyFont="1" applyBorder="1" applyAlignment="1">
      <alignment horizontal="right"/>
    </xf>
    <xf numFmtId="0" fontId="43" fillId="0" borderId="0" xfId="0" applyFont="1" applyAlignment="1">
      <alignment/>
    </xf>
    <xf numFmtId="0" fontId="42" fillId="42" borderId="22" xfId="0" applyFont="1" applyFill="1" applyBorder="1" applyAlignment="1">
      <alignment horizontal="right"/>
    </xf>
    <xf numFmtId="0" fontId="40" fillId="42" borderId="23" xfId="0" applyFont="1" applyFill="1" applyBorder="1" applyAlignment="1">
      <alignment/>
    </xf>
    <xf numFmtId="0" fontId="40" fillId="42" borderId="24" xfId="0" applyFont="1" applyFill="1" applyBorder="1" applyAlignment="1">
      <alignment/>
    </xf>
    <xf numFmtId="0" fontId="40" fillId="42" borderId="25" xfId="0" applyFont="1" applyFill="1" applyBorder="1" applyAlignment="1">
      <alignment/>
    </xf>
    <xf numFmtId="0" fontId="41" fillId="42" borderId="23" xfId="0" applyFont="1" applyFill="1" applyBorder="1" applyAlignment="1">
      <alignment horizontal="center"/>
    </xf>
    <xf numFmtId="0" fontId="41" fillId="42" borderId="26" xfId="0" applyFont="1" applyFill="1" applyBorder="1" applyAlignment="1">
      <alignment/>
    </xf>
    <xf numFmtId="0" fontId="41" fillId="42" borderId="22" xfId="0" applyFont="1" applyFill="1" applyBorder="1" applyAlignment="1">
      <alignment horizontal="center"/>
    </xf>
    <xf numFmtId="0" fontId="41" fillId="42" borderId="24" xfId="0" applyFont="1" applyFill="1" applyBorder="1" applyAlignment="1">
      <alignment horizontal="center"/>
    </xf>
    <xf numFmtId="0" fontId="41" fillId="42" borderId="26" xfId="0" applyFont="1" applyFill="1" applyBorder="1" applyAlignment="1">
      <alignment horizontal="center"/>
    </xf>
    <xf numFmtId="0" fontId="95" fillId="0" borderId="27" xfId="0" applyFont="1" applyBorder="1" applyAlignment="1">
      <alignment/>
    </xf>
    <xf numFmtId="0" fontId="41" fillId="42" borderId="23" xfId="0" applyFont="1" applyFill="1" applyBorder="1" applyAlignment="1">
      <alignment/>
    </xf>
    <xf numFmtId="0" fontId="42" fillId="42" borderId="22" xfId="0" applyFont="1" applyFill="1" applyBorder="1" applyAlignment="1">
      <alignment/>
    </xf>
    <xf numFmtId="0" fontId="42" fillId="42" borderId="24" xfId="0" applyFont="1" applyFill="1" applyBorder="1" applyAlignment="1">
      <alignment/>
    </xf>
    <xf numFmtId="0" fontId="42" fillId="42" borderId="26" xfId="0" applyFont="1" applyFill="1" applyBorder="1" applyAlignment="1">
      <alignment/>
    </xf>
    <xf numFmtId="0" fontId="41" fillId="42" borderId="24" xfId="0" applyFont="1" applyFill="1" applyBorder="1" applyAlignment="1">
      <alignment/>
    </xf>
    <xf numFmtId="43" fontId="41" fillId="42" borderId="23" xfId="42" applyFont="1" applyFill="1" applyBorder="1" applyAlignment="1">
      <alignment/>
    </xf>
    <xf numFmtId="43" fontId="41" fillId="42" borderId="26" xfId="42" applyFont="1" applyFill="1" applyBorder="1" applyAlignment="1">
      <alignment/>
    </xf>
    <xf numFmtId="0" fontId="39" fillId="0" borderId="21" xfId="0" applyFont="1" applyBorder="1" applyAlignment="1">
      <alignment horizontal="left"/>
    </xf>
    <xf numFmtId="0" fontId="43" fillId="42" borderId="28" xfId="0" applyFont="1" applyFill="1" applyBorder="1" applyAlignment="1">
      <alignment horizontal="right"/>
    </xf>
    <xf numFmtId="0" fontId="44" fillId="42" borderId="29" xfId="0" applyFont="1" applyFill="1" applyBorder="1" applyAlignment="1">
      <alignment/>
    </xf>
    <xf numFmtId="0" fontId="44" fillId="42" borderId="30" xfId="0" applyFont="1" applyFill="1" applyBorder="1" applyAlignment="1">
      <alignment/>
    </xf>
    <xf numFmtId="0" fontId="44" fillId="42" borderId="31" xfId="0" applyFont="1" applyFill="1" applyBorder="1" applyAlignment="1">
      <alignment/>
    </xf>
    <xf numFmtId="0" fontId="45" fillId="42" borderId="29" xfId="0" applyFont="1" applyFill="1" applyBorder="1" applyAlignment="1">
      <alignment/>
    </xf>
    <xf numFmtId="0" fontId="45" fillId="42" borderId="30" xfId="0" applyFont="1" applyFill="1" applyBorder="1" applyAlignment="1">
      <alignment/>
    </xf>
    <xf numFmtId="0" fontId="45" fillId="42" borderId="32" xfId="0" applyFont="1" applyFill="1" applyBorder="1" applyAlignment="1">
      <alignment/>
    </xf>
    <xf numFmtId="0" fontId="43" fillId="42" borderId="28" xfId="0" applyFont="1" applyFill="1" applyBorder="1" applyAlignment="1">
      <alignment/>
    </xf>
    <xf numFmtId="0" fontId="43" fillId="42" borderId="30" xfId="0" applyFont="1" applyFill="1" applyBorder="1" applyAlignment="1">
      <alignment/>
    </xf>
    <xf numFmtId="0" fontId="43" fillId="42" borderId="32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3" fontId="3" fillId="0" borderId="0" xfId="42" applyFont="1" applyAlignment="1">
      <alignment/>
    </xf>
    <xf numFmtId="43" fontId="4" fillId="0" borderId="0" xfId="42" applyFont="1" applyFill="1" applyAlignment="1">
      <alignment/>
    </xf>
    <xf numFmtId="182" fontId="3" fillId="0" borderId="0" xfId="42" applyNumberFormat="1" applyFont="1" applyAlignment="1">
      <alignment/>
    </xf>
    <xf numFmtId="182" fontId="4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/>
    </xf>
    <xf numFmtId="182" fontId="4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93" fontId="3" fillId="0" borderId="0" xfId="62" applyNumberFormat="1" applyFont="1">
      <alignment/>
      <protection/>
    </xf>
    <xf numFmtId="43" fontId="3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94" fillId="12" borderId="33" xfId="0" applyFont="1" applyFill="1" applyBorder="1" applyAlignment="1">
      <alignment horizontal="center" vertical="center"/>
    </xf>
    <xf numFmtId="0" fontId="94" fillId="12" borderId="34" xfId="0" applyFont="1" applyFill="1" applyBorder="1" applyAlignment="1">
      <alignment horizontal="center" vertical="center"/>
    </xf>
    <xf numFmtId="0" fontId="94" fillId="12" borderId="35" xfId="0" applyFont="1" applyFill="1" applyBorder="1" applyAlignment="1">
      <alignment horizontal="center" vertical="center"/>
    </xf>
    <xf numFmtId="0" fontId="94" fillId="12" borderId="36" xfId="0" applyFont="1" applyFill="1" applyBorder="1" applyAlignment="1">
      <alignment horizontal="center" vertical="center"/>
    </xf>
    <xf numFmtId="0" fontId="94" fillId="12" borderId="37" xfId="0" applyFont="1" applyFill="1" applyBorder="1" applyAlignment="1">
      <alignment horizontal="center" vertical="center"/>
    </xf>
    <xf numFmtId="181" fontId="40" fillId="0" borderId="38" xfId="42" applyNumberFormat="1" applyFont="1" applyBorder="1" applyAlignment="1">
      <alignment horizontal="center" vertical="center"/>
    </xf>
    <xf numFmtId="181" fontId="40" fillId="0" borderId="17" xfId="42" applyNumberFormat="1" applyFont="1" applyBorder="1" applyAlignment="1">
      <alignment horizontal="center" vertical="center"/>
    </xf>
    <xf numFmtId="181" fontId="41" fillId="0" borderId="38" xfId="42" applyNumberFormat="1" applyFont="1" applyBorder="1" applyAlignment="1">
      <alignment horizontal="center" vertical="center"/>
    </xf>
    <xf numFmtId="181" fontId="41" fillId="0" borderId="17" xfId="42" applyNumberFormat="1" applyFont="1" applyBorder="1" applyAlignment="1">
      <alignment horizontal="center" vertical="center"/>
    </xf>
    <xf numFmtId="181" fontId="41" fillId="0" borderId="39" xfId="42" applyNumberFormat="1" applyFont="1" applyBorder="1" applyAlignment="1">
      <alignment horizontal="center" vertical="center"/>
    </xf>
    <xf numFmtId="181" fontId="41" fillId="0" borderId="40" xfId="42" applyNumberFormat="1" applyFont="1" applyBorder="1" applyAlignment="1">
      <alignment horizontal="center" vertical="center"/>
    </xf>
    <xf numFmtId="181" fontId="42" fillId="0" borderId="41" xfId="42" applyNumberFormat="1" applyFont="1" applyBorder="1" applyAlignment="1">
      <alignment horizontal="center" vertical="center"/>
    </xf>
    <xf numFmtId="181" fontId="42" fillId="0" borderId="16" xfId="42" applyNumberFormat="1" applyFont="1" applyBorder="1" applyAlignment="1">
      <alignment horizontal="center" vertical="center"/>
    </xf>
    <xf numFmtId="181" fontId="42" fillId="0" borderId="38" xfId="42" applyNumberFormat="1" applyFont="1" applyBorder="1" applyAlignment="1">
      <alignment horizontal="center" vertical="center"/>
    </xf>
    <xf numFmtId="181" fontId="42" fillId="0" borderId="17" xfId="42" applyNumberFormat="1" applyFont="1" applyBorder="1" applyAlignment="1">
      <alignment horizontal="center" vertical="center"/>
    </xf>
    <xf numFmtId="181" fontId="42" fillId="0" borderId="39" xfId="42" applyNumberFormat="1" applyFont="1" applyBorder="1" applyAlignment="1">
      <alignment horizontal="center" vertical="center"/>
    </xf>
    <xf numFmtId="181" fontId="42" fillId="0" borderId="40" xfId="42" applyNumberFormat="1" applyFont="1" applyBorder="1" applyAlignment="1">
      <alignment horizontal="center" vertical="center"/>
    </xf>
    <xf numFmtId="43" fontId="40" fillId="0" borderId="38" xfId="42" applyNumberFormat="1" applyFont="1" applyBorder="1" applyAlignment="1">
      <alignment horizontal="center" vertical="center"/>
    </xf>
    <xf numFmtId="43" fontId="40" fillId="0" borderId="17" xfId="42" applyNumberFormat="1" applyFont="1" applyBorder="1" applyAlignment="1">
      <alignment horizontal="center" vertical="center"/>
    </xf>
    <xf numFmtId="43" fontId="41" fillId="0" borderId="38" xfId="42" applyFont="1" applyBorder="1" applyAlignment="1">
      <alignment horizontal="center" vertical="center"/>
    </xf>
    <xf numFmtId="43" fontId="41" fillId="0" borderId="17" xfId="42" applyFont="1" applyBorder="1" applyAlignment="1">
      <alignment horizontal="center" vertical="center"/>
    </xf>
    <xf numFmtId="182" fontId="40" fillId="0" borderId="38" xfId="42" applyNumberFormat="1" applyFont="1" applyBorder="1" applyAlignment="1">
      <alignment horizontal="center" vertical="center"/>
    </xf>
    <xf numFmtId="182" fontId="40" fillId="0" borderId="17" xfId="42" applyNumberFormat="1" applyFont="1" applyBorder="1" applyAlignment="1">
      <alignment horizontal="center" vertical="center"/>
    </xf>
    <xf numFmtId="182" fontId="41" fillId="0" borderId="38" xfId="42" applyNumberFormat="1" applyFont="1" applyBorder="1" applyAlignment="1">
      <alignment horizontal="center" vertical="center"/>
    </xf>
    <xf numFmtId="182" fontId="41" fillId="0" borderId="17" xfId="42" applyNumberFormat="1" applyFont="1" applyBorder="1" applyAlignment="1">
      <alignment horizontal="center" vertical="center"/>
    </xf>
    <xf numFmtId="182" fontId="41" fillId="0" borderId="39" xfId="42" applyNumberFormat="1" applyFont="1" applyBorder="1" applyAlignment="1">
      <alignment horizontal="center" vertical="center"/>
    </xf>
    <xf numFmtId="182" fontId="41" fillId="0" borderId="40" xfId="42" applyNumberFormat="1" applyFont="1" applyBorder="1" applyAlignment="1">
      <alignment horizontal="center" vertical="center"/>
    </xf>
    <xf numFmtId="182" fontId="42" fillId="0" borderId="41" xfId="42" applyNumberFormat="1" applyFont="1" applyBorder="1" applyAlignment="1">
      <alignment horizontal="center" vertical="center"/>
    </xf>
    <xf numFmtId="182" fontId="42" fillId="0" borderId="16" xfId="42" applyNumberFormat="1" applyFont="1" applyBorder="1" applyAlignment="1">
      <alignment horizontal="center" vertical="center"/>
    </xf>
    <xf numFmtId="182" fontId="42" fillId="0" borderId="38" xfId="42" applyNumberFormat="1" applyFont="1" applyBorder="1" applyAlignment="1">
      <alignment horizontal="center" vertical="center"/>
    </xf>
    <xf numFmtId="182" fontId="42" fillId="0" borderId="17" xfId="42" applyNumberFormat="1" applyFont="1" applyBorder="1" applyAlignment="1">
      <alignment horizontal="center" vertical="center"/>
    </xf>
    <xf numFmtId="182" fontId="42" fillId="0" borderId="39" xfId="42" applyNumberFormat="1" applyFont="1" applyBorder="1" applyAlignment="1">
      <alignment horizontal="center" vertical="center"/>
    </xf>
    <xf numFmtId="182" fontId="42" fillId="0" borderId="40" xfId="42" applyNumberFormat="1" applyFont="1" applyBorder="1" applyAlignment="1">
      <alignment horizontal="center" vertical="center"/>
    </xf>
    <xf numFmtId="10" fontId="40" fillId="0" borderId="17" xfId="42" applyNumberFormat="1" applyFont="1" applyBorder="1" applyAlignment="1">
      <alignment horizontal="center" vertical="center"/>
    </xf>
    <xf numFmtId="43" fontId="41" fillId="0" borderId="38" xfId="42" applyNumberFormat="1" applyFont="1" applyBorder="1" applyAlignment="1">
      <alignment horizontal="center" vertical="center"/>
    </xf>
    <xf numFmtId="43" fontId="41" fillId="0" borderId="17" xfId="42" applyNumberFormat="1" applyFont="1" applyBorder="1" applyAlignment="1">
      <alignment horizontal="center" vertical="center"/>
    </xf>
    <xf numFmtId="43" fontId="41" fillId="0" borderId="39" xfId="42" applyNumberFormat="1" applyFont="1" applyBorder="1" applyAlignment="1">
      <alignment horizontal="center" vertical="center"/>
    </xf>
    <xf numFmtId="43" fontId="41" fillId="0" borderId="40" xfId="42" applyNumberFormat="1" applyFont="1" applyBorder="1" applyAlignment="1">
      <alignment horizontal="center" vertical="center"/>
    </xf>
    <xf numFmtId="43" fontId="42" fillId="0" borderId="41" xfId="42" applyNumberFormat="1" applyFont="1" applyBorder="1" applyAlignment="1">
      <alignment horizontal="center" vertical="center"/>
    </xf>
    <xf numFmtId="43" fontId="42" fillId="0" borderId="16" xfId="42" applyNumberFormat="1" applyFont="1" applyBorder="1" applyAlignment="1">
      <alignment horizontal="center" vertical="center"/>
    </xf>
    <xf numFmtId="43" fontId="42" fillId="0" borderId="42" xfId="42" applyFont="1" applyBorder="1" applyAlignment="1">
      <alignment horizontal="center" vertical="center"/>
    </xf>
    <xf numFmtId="43" fontId="42" fillId="0" borderId="18" xfId="42" applyFont="1" applyBorder="1" applyAlignment="1">
      <alignment horizontal="center" vertical="center"/>
    </xf>
    <xf numFmtId="2" fontId="42" fillId="0" borderId="38" xfId="42" applyNumberFormat="1" applyFont="1" applyBorder="1" applyAlignment="1">
      <alignment horizontal="right" vertical="center"/>
    </xf>
    <xf numFmtId="2" fontId="42" fillId="0" borderId="17" xfId="42" applyNumberFormat="1" applyFont="1" applyBorder="1" applyAlignment="1">
      <alignment horizontal="right" vertical="center"/>
    </xf>
    <xf numFmtId="43" fontId="42" fillId="0" borderId="39" xfId="42" applyNumberFormat="1" applyFont="1" applyBorder="1" applyAlignment="1">
      <alignment horizontal="center" vertical="center"/>
    </xf>
    <xf numFmtId="43" fontId="42" fillId="0" borderId="40" xfId="42" applyNumberFormat="1" applyFont="1" applyBorder="1" applyAlignment="1">
      <alignment horizontal="center" vertical="center"/>
    </xf>
    <xf numFmtId="182" fontId="41" fillId="43" borderId="39" xfId="42" applyNumberFormat="1" applyFont="1" applyFill="1" applyBorder="1" applyAlignment="1">
      <alignment horizontal="center" vertical="center"/>
    </xf>
    <xf numFmtId="182" fontId="41" fillId="43" borderId="40" xfId="42" applyNumberFormat="1" applyFont="1" applyFill="1" applyBorder="1" applyAlignment="1">
      <alignment horizontal="center" vertical="center"/>
    </xf>
    <xf numFmtId="43" fontId="41" fillId="0" borderId="39" xfId="42" applyFont="1" applyBorder="1" applyAlignment="1">
      <alignment horizontal="center" vertical="center"/>
    </xf>
    <xf numFmtId="43" fontId="41" fillId="0" borderId="40" xfId="42" applyFont="1" applyBorder="1" applyAlignment="1">
      <alignment horizontal="center" vertical="center"/>
    </xf>
    <xf numFmtId="43" fontId="42" fillId="0" borderId="38" xfId="42" applyNumberFormat="1" applyFont="1" applyBorder="1" applyAlignment="1">
      <alignment horizontal="center" vertical="center"/>
    </xf>
    <xf numFmtId="43" fontId="42" fillId="0" borderId="17" xfId="42" applyNumberFormat="1" applyFont="1" applyBorder="1" applyAlignment="1">
      <alignment horizontal="center" vertical="center"/>
    </xf>
    <xf numFmtId="0" fontId="35" fillId="44" borderId="43" xfId="0" applyFont="1" applyFill="1" applyBorder="1" applyAlignment="1">
      <alignment horizontal="center" vertical="center"/>
    </xf>
    <xf numFmtId="0" fontId="35" fillId="44" borderId="44" xfId="0" applyFont="1" applyFill="1" applyBorder="1" applyAlignment="1">
      <alignment horizontal="center" vertical="center"/>
    </xf>
    <xf numFmtId="0" fontId="35" fillId="44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(รายเดือน)</a:t>
            </a:r>
          </a:p>
        </c:rich>
      </c:tx>
      <c:layout>
        <c:manualLayout>
          <c:xMode val="factor"/>
          <c:yMode val="factor"/>
          <c:x val="0.042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3475"/>
          <c:w val="0.9967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ที่มากราฟ61!$B$48:$B$59</c:f>
              <c:numCache>
                <c:ptCount val="12"/>
                <c:pt idx="0">
                  <c:v>0.67949</c:v>
                </c:pt>
                <c:pt idx="1">
                  <c:v>0.766774</c:v>
                </c:pt>
                <c:pt idx="2">
                  <c:v>0.618166</c:v>
                </c:pt>
                <c:pt idx="3">
                  <c:v>0.802485</c:v>
                </c:pt>
                <c:pt idx="4">
                  <c:v>0.785931</c:v>
                </c:pt>
                <c:pt idx="5">
                  <c:v>0.710729</c:v>
                </c:pt>
                <c:pt idx="6">
                  <c:v>1.029713</c:v>
                </c:pt>
                <c:pt idx="7">
                  <c:v>1.04035</c:v>
                </c:pt>
                <c:pt idx="8">
                  <c:v>0.937719</c:v>
                </c:pt>
                <c:pt idx="9">
                  <c:v>0.787064</c:v>
                </c:pt>
                <c:pt idx="10">
                  <c:v>0.710852</c:v>
                </c:pt>
                <c:pt idx="11">
                  <c:v>0.570898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ที่มากราฟ61!$C$48:$C$59</c:f>
              <c:numCache>
                <c:ptCount val="12"/>
                <c:pt idx="0">
                  <c:v>0.74748968</c:v>
                </c:pt>
                <c:pt idx="1">
                  <c:v>0.87052328</c:v>
                </c:pt>
                <c:pt idx="2">
                  <c:v>0.8358102799999998</c:v>
                </c:pt>
                <c:pt idx="3">
                  <c:v>1.3045104133333334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ที่มากราฟ61!$D$48:$D$59</c:f>
              <c:numCache>
                <c:ptCount val="12"/>
                <c:pt idx="0">
                  <c:v>0.66965663</c:v>
                </c:pt>
                <c:pt idx="1">
                  <c:v>0.8092816899999999</c:v>
                </c:pt>
                <c:pt idx="2">
                  <c:v>0.5655861599999998</c:v>
                </c:pt>
                <c:pt idx="3">
                  <c:v>0.9299678500000003</c:v>
                </c:pt>
                <c:pt idx="4">
                  <c:v>0.99965405</c:v>
                </c:pt>
                <c:pt idx="5">
                  <c:v>0.8305740000000001</c:v>
                </c:pt>
                <c:pt idx="6">
                  <c:v>1.2276803299999997</c:v>
                </c:pt>
                <c:pt idx="7">
                  <c:v>1.0115344199999998</c:v>
                </c:pt>
                <c:pt idx="8">
                  <c:v>0.9806949699999999</c:v>
                </c:pt>
                <c:pt idx="9">
                  <c:v>0.6620577799999998</c:v>
                </c:pt>
                <c:pt idx="10">
                  <c:v>0.8534416299999998</c:v>
                </c:pt>
                <c:pt idx="11">
                  <c:v>0.5321489500000001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28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05"/>
          <c:y val="0.78875"/>
          <c:w val="0.467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(รายไตรมาส)</a:t>
            </a:r>
          </a:p>
        </c:rich>
      </c:tx>
      <c:layout>
        <c:manualLayout>
          <c:xMode val="factor"/>
          <c:yMode val="factor"/>
          <c:x val="0.065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099"/>
          <c:w val="0.950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ที่มากราฟ61!$G$63:$G$67</c:f>
              <c:numCache>
                <c:ptCount val="5"/>
                <c:pt idx="0">
                  <c:v>14.999885532009067</c:v>
                </c:pt>
                <c:pt idx="1">
                  <c:v>14.999885532009067</c:v>
                </c:pt>
                <c:pt idx="2">
                  <c:v>14.999885532009067</c:v>
                </c:pt>
                <c:pt idx="3">
                  <c:v>14.999885532009067</c:v>
                </c:pt>
                <c:pt idx="4">
                  <c:v>14.999885532009067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ที่มากราฟ61!$H$63:$H$67</c:f>
              <c:numCache>
                <c:ptCount val="5"/>
                <c:pt idx="0">
                  <c:v>12.165037516537435</c:v>
                </c:pt>
                <c:pt idx="4">
                  <c:v>11.682992095625947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ที่มากราฟ61!$I$63:$I$67</c:f>
              <c:numCache>
                <c:ptCount val="5"/>
                <c:pt idx="0">
                  <c:v>11.405532989633569</c:v>
                </c:pt>
                <c:pt idx="1">
                  <c:v>12.550087730508954</c:v>
                </c:pt>
                <c:pt idx="2">
                  <c:v>2.308195361047817</c:v>
                </c:pt>
                <c:pt idx="3">
                  <c:v>13.676422844867083</c:v>
                </c:pt>
                <c:pt idx="4">
                  <c:v>10.72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49987674"/>
        <c:axId val="47235883"/>
      </c:line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9987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75"/>
          <c:y val="0.885"/>
          <c:w val="0.903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(รายเดือน)</a:t>
            </a:r>
          </a:p>
        </c:rich>
      </c:tx>
      <c:layout>
        <c:manualLayout>
          <c:xMode val="factor"/>
          <c:yMode val="factor"/>
          <c:x val="0.04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35"/>
          <c:w val="0.985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ที่มากราฟ61!$B$3:$B$14</c:f>
              <c:numCache>
                <c:ptCount val="12"/>
                <c:pt idx="0">
                  <c:v>0.6129689638854584</c:v>
                </c:pt>
                <c:pt idx="1">
                  <c:v>0.5706261095284709</c:v>
                </c:pt>
                <c:pt idx="2">
                  <c:v>0.5780874964719165</c:v>
                </c:pt>
                <c:pt idx="3">
                  <c:v>0.5508175661898067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ที่มากราฟ61!$C$3:$C$14</c:f>
              <c:numCache>
                <c:ptCount val="12"/>
                <c:pt idx="0">
                  <c:v>0.5894506582920642</c:v>
                </c:pt>
                <c:pt idx="1">
                  <c:v>0.5654765905802175</c:v>
                </c:pt>
                <c:pt idx="2">
                  <c:v>0.569207165271361</c:v>
                </c:pt>
                <c:pt idx="3">
                  <c:v>0.5391454964073588</c:v>
                </c:pt>
                <c:pt idx="4">
                  <c:v>0.5048477064422557</c:v>
                </c:pt>
                <c:pt idx="5">
                  <c:v>0.6251533270809982</c:v>
                </c:pt>
                <c:pt idx="6">
                  <c:v>0.5224266836686503</c:v>
                </c:pt>
                <c:pt idx="7">
                  <c:v>0.5189222157192214</c:v>
                </c:pt>
                <c:pt idx="8">
                  <c:v>0.5263621955004655</c:v>
                </c:pt>
                <c:pt idx="9">
                  <c:v>0.5877626294922624</c:v>
                </c:pt>
                <c:pt idx="10">
                  <c:v>0.6059229869456306</c:v>
                </c:pt>
                <c:pt idx="11">
                  <c:v>0.5969880368655226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2469764"/>
        <c:axId val="901285"/>
      </c:line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  <c:min val="0.350000000000000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5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25"/>
          <c:y val="0.92175"/>
          <c:w val="0.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 (รายไตรมาส)</a:t>
            </a:r>
          </a:p>
        </c:rich>
      </c:tx>
      <c:layout>
        <c:manualLayout>
          <c:xMode val="factor"/>
          <c:yMode val="factor"/>
          <c:x val="0.077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55"/>
          <c:w val="0.97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ที่มากราฟ61!$G$2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ที่มากราฟ61!$G$3:$G$7</c:f>
              <c:numCache>
                <c:ptCount val="5"/>
                <c:pt idx="0">
                  <c:v>0.5868943648476513</c:v>
                </c:pt>
                <c:pt idx="4">
                  <c:v>0.5775387073072984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ที่มากราฟ61!$H$3:$H$7</c:f>
              <c:numCache>
                <c:ptCount val="5"/>
                <c:pt idx="0">
                  <c:v>0.5745291807112614</c:v>
                </c:pt>
                <c:pt idx="1">
                  <c:v>0.5556015253332935</c:v>
                </c:pt>
                <c:pt idx="2">
                  <c:v>0.5224967065685749</c:v>
                </c:pt>
                <c:pt idx="3">
                  <c:v>0.5970493287601895</c:v>
                </c:pt>
                <c:pt idx="4">
                  <c:v>0.5653015817304764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825"/>
              <c:y val="0.1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11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125"/>
          <c:w val="0.35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(รายเดือนสะสม)</a:t>
            </a:r>
          </a:p>
        </c:rich>
      </c:tx>
      <c:layout>
        <c:manualLayout>
          <c:xMode val="factor"/>
          <c:yMode val="factor"/>
          <c:x val="0.06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77"/>
          <c:w val="0.930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ที่มากราฟ61!$G$48:$G$59</c:f>
              <c:numCache>
                <c:ptCount val="12"/>
                <c:pt idx="0">
                  <c:v>0.67949</c:v>
                </c:pt>
                <c:pt idx="1">
                  <c:v>1.35898</c:v>
                </c:pt>
                <c:pt idx="2">
                  <c:v>2.125754</c:v>
                </c:pt>
                <c:pt idx="3">
                  <c:v>2.74392</c:v>
                </c:pt>
                <c:pt idx="4">
                  <c:v>3.546405</c:v>
                </c:pt>
                <c:pt idx="5">
                  <c:v>4.332336</c:v>
                </c:pt>
                <c:pt idx="6">
                  <c:v>5.0430649999999995</c:v>
                </c:pt>
                <c:pt idx="7">
                  <c:v>6.072778</c:v>
                </c:pt>
                <c:pt idx="8">
                  <c:v>7.113128</c:v>
                </c:pt>
                <c:pt idx="9">
                  <c:v>8.050847</c:v>
                </c:pt>
                <c:pt idx="10">
                  <c:v>8.837910999999998</c:v>
                </c:pt>
                <c:pt idx="11">
                  <c:v>9.548762999999997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ที่มากราฟ61!$H$48:$H$59</c:f>
              <c:numCache>
                <c:ptCount val="12"/>
                <c:pt idx="0">
                  <c:v>0.74748968</c:v>
                </c:pt>
                <c:pt idx="1">
                  <c:v>1.6180129600000002</c:v>
                </c:pt>
                <c:pt idx="2">
                  <c:v>2.45382324</c:v>
                </c:pt>
                <c:pt idx="3">
                  <c:v>3.7583336533333336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ที่มากราฟ61!$I$48:$I$59</c:f>
              <c:numCache>
                <c:ptCount val="12"/>
                <c:pt idx="0">
                  <c:v>0.66965663</c:v>
                </c:pt>
                <c:pt idx="1">
                  <c:v>1.47893832</c:v>
                </c:pt>
                <c:pt idx="2">
                  <c:v>2.0445244799999998</c:v>
                </c:pt>
                <c:pt idx="3">
                  <c:v>2.97449233</c:v>
                </c:pt>
                <c:pt idx="4">
                  <c:v>3.9741463799999996</c:v>
                </c:pt>
                <c:pt idx="5">
                  <c:v>4.80472038</c:v>
                </c:pt>
                <c:pt idx="6">
                  <c:v>6.032400709999999</c:v>
                </c:pt>
                <c:pt idx="7">
                  <c:v>7.0439351299999995</c:v>
                </c:pt>
                <c:pt idx="8">
                  <c:v>8.0246301</c:v>
                </c:pt>
                <c:pt idx="9">
                  <c:v>8.68668788</c:v>
                </c:pt>
                <c:pt idx="10">
                  <c:v>9.54012951</c:v>
                </c:pt>
                <c:pt idx="11">
                  <c:v>10.07227846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490570"/>
        <c:axId val="49415131"/>
      </c:line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40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90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75"/>
          <c:y val="0.13225"/>
          <c:w val="0.531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(รายไตรมาส)</a:t>
            </a:r>
          </a:p>
        </c:rich>
      </c:tx>
      <c:layout>
        <c:manualLayout>
          <c:xMode val="factor"/>
          <c:yMode val="factor"/>
          <c:x val="0.003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25"/>
          <c:w val="0.918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ที่มากราฟ61!$L$48:$L$51</c:f>
              <c:numCache>
                <c:ptCount val="4"/>
                <c:pt idx="0">
                  <c:v>2.3600425</c:v>
                </c:pt>
                <c:pt idx="1">
                  <c:v>2.3600425</c:v>
                </c:pt>
                <c:pt idx="2">
                  <c:v>2.3600425</c:v>
                </c:pt>
                <c:pt idx="3">
                  <c:v>2.3600425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ที่มากราฟ61!$M$48:$M$51</c:f>
              <c:numCache>
                <c:ptCount val="4"/>
                <c:pt idx="0">
                  <c:v>2.45382324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ที่มากราฟ61!$N$48:$N$51</c:f>
              <c:numCache>
                <c:ptCount val="4"/>
                <c:pt idx="0">
                  <c:v>2.0445244799999998</c:v>
                </c:pt>
                <c:pt idx="1">
                  <c:v>2.7601959000000003</c:v>
                </c:pt>
                <c:pt idx="2">
                  <c:v>3.2199097199999995</c:v>
                </c:pt>
                <c:pt idx="3">
                  <c:v>2.0476483599999997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08299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575"/>
          <c:y val="0.77775"/>
          <c:w val="0.511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(รายเดือน)</a:t>
            </a:r>
          </a:p>
        </c:rich>
      </c:tx>
      <c:layout>
        <c:manualLayout>
          <c:xMode val="factor"/>
          <c:yMode val="factor"/>
          <c:x val="0.0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675"/>
          <c:w val="0.94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ที่มากราฟ61!$B$33:$B$44</c:f>
              <c:numCache>
                <c:ptCount val="12"/>
                <c:pt idx="0">
                  <c:v>9</c:v>
                </c:pt>
                <c:pt idx="1">
                  <c:v>19</c:v>
                </c:pt>
                <c:pt idx="2">
                  <c:v>12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29</c:v>
                </c:pt>
                <c:pt idx="8">
                  <c:v>20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ที่มากราฟ61!$C$33:$C$44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14</c:v>
                </c:pt>
                <c:pt idx="3">
                  <c:v>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ที่มากราฟ61!$D$33:$D$44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20</c:v>
                </c:pt>
                <c:pt idx="4">
                  <c:v>21</c:v>
                </c:pt>
                <c:pt idx="5">
                  <c:v>54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8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525"/>
          <c:y val="0.09975"/>
          <c:w val="0.509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(รายเดือนสะสม)</a:t>
            </a:r>
          </a:p>
        </c:rich>
      </c:tx>
      <c:layout>
        <c:manualLayout>
          <c:xMode val="factor"/>
          <c:yMode val="factor"/>
          <c:x val="0.02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75"/>
          <c:w val="0.9667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ที่มากราฟ61!$G$33:$G$44</c:f>
              <c:numCache>
                <c:ptCount val="12"/>
                <c:pt idx="0">
                  <c:v>9</c:v>
                </c:pt>
                <c:pt idx="1">
                  <c:v>28</c:v>
                </c:pt>
                <c:pt idx="2">
                  <c:v>40</c:v>
                </c:pt>
                <c:pt idx="3">
                  <c:v>61</c:v>
                </c:pt>
                <c:pt idx="4">
                  <c:v>79</c:v>
                </c:pt>
                <c:pt idx="5">
                  <c:v>100</c:v>
                </c:pt>
                <c:pt idx="6">
                  <c:v>131</c:v>
                </c:pt>
                <c:pt idx="7">
                  <c:v>160</c:v>
                </c:pt>
                <c:pt idx="8">
                  <c:v>180</c:v>
                </c:pt>
                <c:pt idx="9">
                  <c:v>194</c:v>
                </c:pt>
                <c:pt idx="10">
                  <c:v>210</c:v>
                </c:pt>
                <c:pt idx="11">
                  <c:v>224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ที่มากราฟ61!$H$33:$H$44</c:f>
              <c:numCache>
                <c:ptCount val="12"/>
                <c:pt idx="0">
                  <c:v>10</c:v>
                </c:pt>
                <c:pt idx="1">
                  <c:v>27</c:v>
                </c:pt>
                <c:pt idx="2">
                  <c:v>41</c:v>
                </c:pt>
                <c:pt idx="3">
                  <c:v>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ที่มากราฟ61!$I$33:$I$44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26</c:v>
                </c:pt>
                <c:pt idx="3">
                  <c:v>46</c:v>
                </c:pt>
                <c:pt idx="4">
                  <c:v>67</c:v>
                </c:pt>
                <c:pt idx="5">
                  <c:v>121</c:v>
                </c:pt>
                <c:pt idx="6">
                  <c:v>156</c:v>
                </c:pt>
                <c:pt idx="7">
                  <c:v>181</c:v>
                </c:pt>
                <c:pt idx="8">
                  <c:v>196</c:v>
                </c:pt>
                <c:pt idx="9">
                  <c:v>204</c:v>
                </c:pt>
                <c:pt idx="10">
                  <c:v>224</c:v>
                </c:pt>
                <c:pt idx="11">
                  <c:v>240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6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67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725"/>
          <c:y val="0.7015"/>
          <c:w val="0.526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(รายไตรมาส)</a:t>
            </a:r>
          </a:p>
        </c:rich>
      </c:tx>
      <c:layout>
        <c:manualLayout>
          <c:xMode val="factor"/>
          <c:yMode val="factor"/>
          <c:x val="0.051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96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ที่มากราฟ61!$L$33:$L$36</c:f>
              <c:numCache>
                <c:ptCount val="4"/>
                <c:pt idx="0">
                  <c:v>55.75</c:v>
                </c:pt>
                <c:pt idx="1">
                  <c:v>55.75</c:v>
                </c:pt>
                <c:pt idx="2">
                  <c:v>55.75</c:v>
                </c:pt>
                <c:pt idx="3">
                  <c:v>55.75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ที่มากราฟ61!$M$33:$M$36</c:f>
              <c:numCache>
                <c:ptCount val="4"/>
                <c:pt idx="0">
                  <c:v>41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ที่มากราฟ61!$N$33:$N$36</c:f>
              <c:numCache>
                <c:ptCount val="4"/>
                <c:pt idx="0">
                  <c:v>26</c:v>
                </c:pt>
                <c:pt idx="1">
                  <c:v>95</c:v>
                </c:pt>
                <c:pt idx="2">
                  <c:v>75</c:v>
                </c:pt>
                <c:pt idx="3">
                  <c:v>44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55"/>
          <c:y val="0.73025"/>
          <c:w val="0.519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(รายเดือน)</a:t>
            </a:r>
          </a:p>
        </c:rich>
      </c:tx>
      <c:layout>
        <c:manualLayout>
          <c:xMode val="factor"/>
          <c:yMode val="factor"/>
          <c:x val="0.0157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14"/>
          <c:w val="0.9537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ที่มากราฟ61!$B$18:$B$29</c:f>
              <c:numCache>
                <c:ptCount val="12"/>
                <c:pt idx="0">
                  <c:v>0.5408707321066989</c:v>
                </c:pt>
                <c:pt idx="1">
                  <c:v>0.564459263375629</c:v>
                </c:pt>
                <c:pt idx="2">
                  <c:v>0.5420327842810194</c:v>
                </c:pt>
                <c:pt idx="3">
                  <c:v>0.5536978153634894</c:v>
                </c:pt>
                <c:pt idx="4">
                  <c:v>0.6024237344369358</c:v>
                </c:pt>
                <c:pt idx="5">
                  <c:v>0.5240829680832387</c:v>
                </c:pt>
                <c:pt idx="6">
                  <c:v>0.622252483986483</c:v>
                </c:pt>
                <c:pt idx="7">
                  <c:v>0.64388682089819</c:v>
                </c:pt>
                <c:pt idx="8">
                  <c:v>0.6268885889938521</c:v>
                </c:pt>
                <c:pt idx="9">
                  <c:v>0.5779370291674716</c:v>
                </c:pt>
                <c:pt idx="10">
                  <c:v>0.56878535209531</c:v>
                </c:pt>
                <c:pt idx="11">
                  <c:v>0.5966111458736827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ที่มากราฟ61!$C$18:$C$29</c:f>
              <c:numCache>
                <c:ptCount val="12"/>
                <c:pt idx="0">
                  <c:v>0.5036711060987449</c:v>
                </c:pt>
                <c:pt idx="1">
                  <c:v>0.5448209737827715</c:v>
                </c:pt>
                <c:pt idx="2">
                  <c:v>0.5125126573123101</c:v>
                </c:pt>
                <c:pt idx="3">
                  <c:v>0.5375613330141084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ที่มากราฟ61!$D$18:$D$29</c:f>
              <c:numCache>
                <c:ptCount val="12"/>
                <c:pt idx="0">
                  <c:v>0.5010121304362297</c:v>
                </c:pt>
                <c:pt idx="1">
                  <c:v>0.5351067815661297</c:v>
                </c:pt>
                <c:pt idx="2">
                  <c:v>0.5211071286340103</c:v>
                </c:pt>
                <c:pt idx="3">
                  <c:v>0.541232350170215</c:v>
                </c:pt>
                <c:pt idx="4">
                  <c:v>0.6021584645015607</c:v>
                </c:pt>
                <c:pt idx="5">
                  <c:v>0.5210514710702431</c:v>
                </c:pt>
                <c:pt idx="6">
                  <c:v>0.6468701310603978</c:v>
                </c:pt>
                <c:pt idx="7">
                  <c:v>0.6231833329901729</c:v>
                </c:pt>
                <c:pt idx="8">
                  <c:v>0.6052601278671635</c:v>
                </c:pt>
                <c:pt idx="9">
                  <c:v>0.5035360927346174</c:v>
                </c:pt>
                <c:pt idx="10">
                  <c:v>0.5292401673786782</c:v>
                </c:pt>
                <c:pt idx="11">
                  <c:v>0.5302518732508802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in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"/>
          <c:y val="0.14175"/>
          <c:w val="0.494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 (รายไตรมาส)</a:t>
            </a:r>
          </a:p>
        </c:rich>
      </c:tx>
      <c:layout>
        <c:manualLayout>
          <c:xMode val="factor"/>
          <c:yMode val="factor"/>
          <c:x val="0.08525"/>
          <c:y val="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75"/>
          <c:w val="0.93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ที่มากราฟ61!$G$18:$G$22</c:f>
              <c:numCache>
                <c:ptCount val="5"/>
                <c:pt idx="0">
                  <c:v>0.5408707321066989</c:v>
                </c:pt>
                <c:pt idx="1">
                  <c:v>0.5408707321066989</c:v>
                </c:pt>
                <c:pt idx="2">
                  <c:v>0.5408707321066989</c:v>
                </c:pt>
                <c:pt idx="3">
                  <c:v>0.5408707321066989</c:v>
                </c:pt>
                <c:pt idx="4">
                  <c:v>0.5408707321066989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ที่มากราฟ61!$H$18:$H$22</c:f>
              <c:numCache>
                <c:ptCount val="5"/>
                <c:pt idx="0">
                  <c:v>0.5201384518565135</c:v>
                </c:pt>
                <c:pt idx="4">
                  <c:v>0.524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ที่มากราฟ61!$I$18:$I$22</c:f>
              <c:numCache>
                <c:ptCount val="5"/>
                <c:pt idx="0">
                  <c:v>0.5188784506313856</c:v>
                </c:pt>
                <c:pt idx="1">
                  <c:v>0.552068141556462</c:v>
                </c:pt>
                <c:pt idx="2">
                  <c:v>0.625868603758051</c:v>
                </c:pt>
                <c:pt idx="3">
                  <c:v>0.5208223490064922</c:v>
                </c:pt>
                <c:pt idx="4">
                  <c:v>0.524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5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891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575"/>
          <c:y val="0.8185"/>
          <c:w val="0.554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(รายเดือน)</a:t>
            </a:r>
          </a:p>
        </c:rich>
      </c:tx>
      <c:layout>
        <c:manualLayout>
          <c:xMode val="factor"/>
          <c:yMode val="factor"/>
          <c:x val="0.039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85"/>
          <c:w val="0.979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ที่มากราฟ61!$B$63:$B$74</c:f>
              <c:numCache>
                <c:ptCount val="12"/>
                <c:pt idx="0">
                  <c:v>14.999885532009067</c:v>
                </c:pt>
                <c:pt idx="1">
                  <c:v>14.999885532009067</c:v>
                </c:pt>
                <c:pt idx="2">
                  <c:v>14.999885532009067</c:v>
                </c:pt>
                <c:pt idx="3">
                  <c:v>14.999885532009067</c:v>
                </c:pt>
                <c:pt idx="4">
                  <c:v>14.999885532009067</c:v>
                </c:pt>
                <c:pt idx="5">
                  <c:v>14.999885532009067</c:v>
                </c:pt>
                <c:pt idx="6">
                  <c:v>14.999885532009067</c:v>
                </c:pt>
                <c:pt idx="7">
                  <c:v>14.999885532009067</c:v>
                </c:pt>
                <c:pt idx="8">
                  <c:v>14.999885532009067</c:v>
                </c:pt>
                <c:pt idx="9">
                  <c:v>14.999885532009067</c:v>
                </c:pt>
                <c:pt idx="10">
                  <c:v>14.999885532009067</c:v>
                </c:pt>
                <c:pt idx="11">
                  <c:v>14.999885532009067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ที่มากราฟ61!$C$63:$C$74</c:f>
              <c:numCache>
                <c:ptCount val="12"/>
                <c:pt idx="0">
                  <c:v>14.838866942732817</c:v>
                </c:pt>
                <c:pt idx="1">
                  <c:v>12.161936298033028</c:v>
                </c:pt>
                <c:pt idx="2">
                  <c:v>9.385354954674778</c:v>
                </c:pt>
                <c:pt idx="3">
                  <c:v>10.276602847634603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ที่มากราฟ61!$D$63:$D$74</c:f>
              <c:numCache>
                <c:ptCount val="12"/>
                <c:pt idx="0">
                  <c:v>12.836082987586806</c:v>
                </c:pt>
                <c:pt idx="1">
                  <c:v>7.792375480163982</c:v>
                </c:pt>
                <c:pt idx="2">
                  <c:v>13.409835381836496</c:v>
                </c:pt>
                <c:pt idx="3">
                  <c:v>8.72201274718225</c:v>
                </c:pt>
                <c:pt idx="4">
                  <c:v>4.750409072458135</c:v>
                </c:pt>
                <c:pt idx="5">
                  <c:v>22.475081022747002</c:v>
                </c:pt>
                <c:pt idx="6">
                  <c:v>3.7309693827910384</c:v>
                </c:pt>
                <c:pt idx="7">
                  <c:v>2.0654270532329275</c:v>
                </c:pt>
                <c:pt idx="8">
                  <c:v>1.0179851979878212</c:v>
                </c:pt>
                <c:pt idx="9">
                  <c:v>17.926022268158633</c:v>
                </c:pt>
                <c:pt idx="10">
                  <c:v>14.190720386812627</c:v>
                </c:pt>
                <c:pt idx="11">
                  <c:v>8.48577740347401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329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5"/>
          <c:y val="0.927"/>
          <c:w val="0.913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11</xdr:row>
      <xdr:rowOff>28575</xdr:rowOff>
    </xdr:from>
    <xdr:to>
      <xdr:col>7</xdr:col>
      <xdr:colOff>457200</xdr:colOff>
      <xdr:row>11</xdr:row>
      <xdr:rowOff>342900</xdr:rowOff>
    </xdr:to>
    <xdr:sp>
      <xdr:nvSpPr>
        <xdr:cNvPr id="1" name="หน้ายิ้ม 12"/>
        <xdr:cNvSpPr>
          <a:spLocks/>
        </xdr:cNvSpPr>
      </xdr:nvSpPr>
      <xdr:spPr>
        <a:xfrm>
          <a:off x="9753600" y="3552825"/>
          <a:ext cx="314325" cy="31432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28575</xdr:rowOff>
    </xdr:from>
    <xdr:to>
      <xdr:col>7</xdr:col>
      <xdr:colOff>457200</xdr:colOff>
      <xdr:row>7</xdr:row>
      <xdr:rowOff>342900</xdr:rowOff>
    </xdr:to>
    <xdr:sp>
      <xdr:nvSpPr>
        <xdr:cNvPr id="2" name="หน้ายิ้ม 12"/>
        <xdr:cNvSpPr>
          <a:spLocks/>
        </xdr:cNvSpPr>
      </xdr:nvSpPr>
      <xdr:spPr>
        <a:xfrm>
          <a:off x="9753600" y="2295525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28575</xdr:rowOff>
    </xdr:from>
    <xdr:to>
      <xdr:col>7</xdr:col>
      <xdr:colOff>447675</xdr:colOff>
      <xdr:row>9</xdr:row>
      <xdr:rowOff>342900</xdr:rowOff>
    </xdr:to>
    <xdr:sp>
      <xdr:nvSpPr>
        <xdr:cNvPr id="3" name="หน้ายิ้ม 12"/>
        <xdr:cNvSpPr>
          <a:spLocks/>
        </xdr:cNvSpPr>
      </xdr:nvSpPr>
      <xdr:spPr>
        <a:xfrm>
          <a:off x="9744075" y="2924175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28575</xdr:rowOff>
    </xdr:from>
    <xdr:to>
      <xdr:col>7</xdr:col>
      <xdr:colOff>466725</xdr:colOff>
      <xdr:row>15</xdr:row>
      <xdr:rowOff>342900</xdr:rowOff>
    </xdr:to>
    <xdr:sp>
      <xdr:nvSpPr>
        <xdr:cNvPr id="4" name="หน้ายิ้ม 12"/>
        <xdr:cNvSpPr>
          <a:spLocks/>
        </xdr:cNvSpPr>
      </xdr:nvSpPr>
      <xdr:spPr>
        <a:xfrm>
          <a:off x="9763125" y="4810125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447675</xdr:colOff>
      <xdr:row>13</xdr:row>
      <xdr:rowOff>333375</xdr:rowOff>
    </xdr:to>
    <xdr:sp>
      <xdr:nvSpPr>
        <xdr:cNvPr id="5" name="หน้ายิ้ม 12"/>
        <xdr:cNvSpPr>
          <a:spLocks/>
        </xdr:cNvSpPr>
      </xdr:nvSpPr>
      <xdr:spPr>
        <a:xfrm>
          <a:off x="9744075" y="4171950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38100</xdr:rowOff>
    </xdr:from>
    <xdr:to>
      <xdr:col>7</xdr:col>
      <xdr:colOff>447675</xdr:colOff>
      <xdr:row>5</xdr:row>
      <xdr:rowOff>352425</xdr:rowOff>
    </xdr:to>
    <xdr:sp>
      <xdr:nvSpPr>
        <xdr:cNvPr id="6" name="หน้ายิ้ม 12"/>
        <xdr:cNvSpPr>
          <a:spLocks/>
        </xdr:cNvSpPr>
      </xdr:nvSpPr>
      <xdr:spPr>
        <a:xfrm>
          <a:off x="9744075" y="1676400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17</xdr:row>
      <xdr:rowOff>38100</xdr:rowOff>
    </xdr:from>
    <xdr:to>
      <xdr:col>7</xdr:col>
      <xdr:colOff>447675</xdr:colOff>
      <xdr:row>17</xdr:row>
      <xdr:rowOff>352425</xdr:rowOff>
    </xdr:to>
    <xdr:sp>
      <xdr:nvSpPr>
        <xdr:cNvPr id="7" name="หน้ายิ้ม 12"/>
        <xdr:cNvSpPr>
          <a:spLocks/>
        </xdr:cNvSpPr>
      </xdr:nvSpPr>
      <xdr:spPr>
        <a:xfrm>
          <a:off x="9744075" y="5448300"/>
          <a:ext cx="314325" cy="31432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685800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867400" cy="48577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การประปาส่วนภูมิภาคสาขาแม่สะเรียง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7</xdr:col>
      <xdr:colOff>685800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9525" y="5619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7</xdr:col>
      <xdr:colOff>685800</xdr:colOff>
      <xdr:row>42</xdr:row>
      <xdr:rowOff>180975</xdr:rowOff>
    </xdr:to>
    <xdr:graphicFrame>
      <xdr:nvGraphicFramePr>
        <xdr:cNvPr id="3" name="Chart 3"/>
        <xdr:cNvGraphicFramePr/>
      </xdr:nvGraphicFramePr>
      <xdr:xfrm>
        <a:off x="9525" y="4067175"/>
        <a:ext cx="5876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43</xdr:row>
      <xdr:rowOff>38100</xdr:rowOff>
    </xdr:from>
    <xdr:to>
      <xdr:col>7</xdr:col>
      <xdr:colOff>685800</xdr:colOff>
      <xdr:row>61</xdr:row>
      <xdr:rowOff>38100</xdr:rowOff>
    </xdr:to>
    <xdr:graphicFrame>
      <xdr:nvGraphicFramePr>
        <xdr:cNvPr id="4" name="Chart 4"/>
        <xdr:cNvGraphicFramePr/>
      </xdr:nvGraphicFramePr>
      <xdr:xfrm>
        <a:off x="9525" y="8077200"/>
        <a:ext cx="58769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8</xdr:col>
      <xdr:colOff>590550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9050" y="619125"/>
        <a:ext cx="5600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8</xdr:col>
      <xdr:colOff>590550</xdr:colOff>
      <xdr:row>42</xdr:row>
      <xdr:rowOff>171450</xdr:rowOff>
    </xdr:to>
    <xdr:graphicFrame>
      <xdr:nvGraphicFramePr>
        <xdr:cNvPr id="2" name="Chart 3"/>
        <xdr:cNvGraphicFramePr/>
      </xdr:nvGraphicFramePr>
      <xdr:xfrm>
        <a:off x="19050" y="4200525"/>
        <a:ext cx="56007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42</xdr:row>
      <xdr:rowOff>171450</xdr:rowOff>
    </xdr:from>
    <xdr:to>
      <xdr:col>8</xdr:col>
      <xdr:colOff>590550</xdr:colOff>
      <xdr:row>61</xdr:row>
      <xdr:rowOff>180975</xdr:rowOff>
    </xdr:to>
    <xdr:graphicFrame>
      <xdr:nvGraphicFramePr>
        <xdr:cNvPr id="3" name="Chart 4"/>
        <xdr:cNvGraphicFramePr/>
      </xdr:nvGraphicFramePr>
      <xdr:xfrm>
        <a:off x="19050" y="8172450"/>
        <a:ext cx="56007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67</xdr:row>
      <xdr:rowOff>180975</xdr:rowOff>
    </xdr:from>
    <xdr:to>
      <xdr:col>8</xdr:col>
      <xdr:colOff>552450</xdr:colOff>
      <xdr:row>90</xdr:row>
      <xdr:rowOff>85725</xdr:rowOff>
    </xdr:to>
    <xdr:graphicFrame>
      <xdr:nvGraphicFramePr>
        <xdr:cNvPr id="4" name="Chart 6"/>
        <xdr:cNvGraphicFramePr/>
      </xdr:nvGraphicFramePr>
      <xdr:xfrm>
        <a:off x="19050" y="12944475"/>
        <a:ext cx="55626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91</xdr:row>
      <xdr:rowOff>171450</xdr:rowOff>
    </xdr:from>
    <xdr:to>
      <xdr:col>8</xdr:col>
      <xdr:colOff>552450</xdr:colOff>
      <xdr:row>117</xdr:row>
      <xdr:rowOff>9525</xdr:rowOff>
    </xdr:to>
    <xdr:graphicFrame>
      <xdr:nvGraphicFramePr>
        <xdr:cNvPr id="5" name="Chart 7"/>
        <xdr:cNvGraphicFramePr/>
      </xdr:nvGraphicFramePr>
      <xdr:xfrm>
        <a:off x="19050" y="17506950"/>
        <a:ext cx="556260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590550</xdr:colOff>
      <xdr:row>2</xdr:row>
      <xdr:rowOff>152400</xdr:rowOff>
    </xdr:to>
    <xdr:sp>
      <xdr:nvSpPr>
        <xdr:cNvPr id="6" name="Rectangle 1"/>
        <xdr:cNvSpPr>
          <a:spLocks/>
        </xdr:cNvSpPr>
      </xdr:nvSpPr>
      <xdr:spPr>
        <a:xfrm>
          <a:off x="19050" y="0"/>
          <a:ext cx="5600700" cy="53340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การประปาส่วนภูมิภาคสาขาแม่สะเรียง</a:t>
          </a:r>
        </a:p>
      </xdr:txBody>
    </xdr:sp>
    <xdr:clientData/>
  </xdr:twoCellAnchor>
  <xdr:twoCellAnchor>
    <xdr:from>
      <xdr:col>0</xdr:col>
      <xdr:colOff>28575</xdr:colOff>
      <xdr:row>64</xdr:row>
      <xdr:rowOff>85725</xdr:rowOff>
    </xdr:from>
    <xdr:to>
      <xdr:col>8</xdr:col>
      <xdr:colOff>561975</xdr:colOff>
      <xdr:row>67</xdr:row>
      <xdr:rowOff>57150</xdr:rowOff>
    </xdr:to>
    <xdr:sp>
      <xdr:nvSpPr>
        <xdr:cNvPr id="7" name="Rectangle 1"/>
        <xdr:cNvSpPr>
          <a:spLocks/>
        </xdr:cNvSpPr>
      </xdr:nvSpPr>
      <xdr:spPr>
        <a:xfrm>
          <a:off x="28575" y="12277725"/>
          <a:ext cx="5562600" cy="54292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การประปาส่วนภูมิภาคสาขาแม่สะเรียง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123825</xdr:rowOff>
    </xdr:from>
    <xdr:to>
      <xdr:col>8</xdr:col>
      <xdr:colOff>590550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19050" y="647700"/>
        <a:ext cx="5600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63</xdr:row>
      <xdr:rowOff>47625</xdr:rowOff>
    </xdr:from>
    <xdr:to>
      <xdr:col>8</xdr:col>
      <xdr:colOff>581025</xdr:colOff>
      <xdr:row>87</xdr:row>
      <xdr:rowOff>152400</xdr:rowOff>
    </xdr:to>
    <xdr:graphicFrame>
      <xdr:nvGraphicFramePr>
        <xdr:cNvPr id="2" name="Chart 3"/>
        <xdr:cNvGraphicFramePr/>
      </xdr:nvGraphicFramePr>
      <xdr:xfrm>
        <a:off x="9525" y="11953875"/>
        <a:ext cx="5600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8</xdr:col>
      <xdr:colOff>581025</xdr:colOff>
      <xdr:row>55</xdr:row>
      <xdr:rowOff>9525</xdr:rowOff>
    </xdr:to>
    <xdr:graphicFrame>
      <xdr:nvGraphicFramePr>
        <xdr:cNvPr id="3" name="Chart 6"/>
        <xdr:cNvGraphicFramePr/>
      </xdr:nvGraphicFramePr>
      <xdr:xfrm>
        <a:off x="9525" y="5438775"/>
        <a:ext cx="56007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88</xdr:row>
      <xdr:rowOff>47625</xdr:rowOff>
    </xdr:from>
    <xdr:to>
      <xdr:col>8</xdr:col>
      <xdr:colOff>581025</xdr:colOff>
      <xdr:row>113</xdr:row>
      <xdr:rowOff>0</xdr:rowOff>
    </xdr:to>
    <xdr:graphicFrame>
      <xdr:nvGraphicFramePr>
        <xdr:cNvPr id="4" name="Chart 9"/>
        <xdr:cNvGraphicFramePr/>
      </xdr:nvGraphicFramePr>
      <xdr:xfrm>
        <a:off x="9525" y="16602075"/>
        <a:ext cx="560070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8</xdr:col>
      <xdr:colOff>590550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28575" y="38100"/>
          <a:ext cx="5591175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การประปาส่วนภูมิภาคสาขาแม่สะเรียง</a:t>
          </a:r>
        </a:p>
      </xdr:txBody>
    </xdr:sp>
    <xdr:clientData/>
  </xdr:twoCellAnchor>
  <xdr:twoCellAnchor>
    <xdr:from>
      <xdr:col>0</xdr:col>
      <xdr:colOff>38100</xdr:colOff>
      <xdr:row>60</xdr:row>
      <xdr:rowOff>57150</xdr:rowOff>
    </xdr:from>
    <xdr:to>
      <xdr:col>8</xdr:col>
      <xdr:colOff>600075</xdr:colOff>
      <xdr:row>63</xdr:row>
      <xdr:rowOff>19050</xdr:rowOff>
    </xdr:to>
    <xdr:sp>
      <xdr:nvSpPr>
        <xdr:cNvPr id="6" name="Rectangle 1"/>
        <xdr:cNvSpPr>
          <a:spLocks/>
        </xdr:cNvSpPr>
      </xdr:nvSpPr>
      <xdr:spPr>
        <a:xfrm>
          <a:off x="38100" y="11334750"/>
          <a:ext cx="5591175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การประปาส่วนภูมิภาคสาขาแม่สะเรียง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DATA_PWA9_61%20det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-&#3585;&#3624;&#361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old"/>
      <sheetName val="รวมold"/>
      <sheetName val="รวม"/>
      <sheetName val="เขต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13">
        <row r="10">
          <cell r="D10">
            <v>223</v>
          </cell>
          <cell r="E10">
            <v>10</v>
          </cell>
          <cell r="F10">
            <v>17</v>
          </cell>
          <cell r="G10">
            <v>14</v>
          </cell>
          <cell r="I10">
            <v>25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</row>
        <row r="27">
          <cell r="D27">
            <v>5739</v>
          </cell>
          <cell r="E27">
            <v>5554</v>
          </cell>
          <cell r="F27">
            <v>5571</v>
          </cell>
          <cell r="G27">
            <v>5579</v>
          </cell>
          <cell r="I27">
            <v>5604</v>
          </cell>
          <cell r="T27">
            <v>5604</v>
          </cell>
        </row>
        <row r="31">
          <cell r="D31">
            <v>1113850</v>
          </cell>
          <cell r="E31">
            <v>86641</v>
          </cell>
          <cell r="F31">
            <v>90917</v>
          </cell>
          <cell r="G31">
            <v>88575</v>
          </cell>
          <cell r="I31">
            <v>93179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1</v>
          </cell>
          <cell r="F32">
            <v>1</v>
          </cell>
          <cell r="G32">
            <v>0</v>
          </cell>
          <cell r="I32">
            <v>1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</row>
        <row r="35">
          <cell r="D35">
            <v>1310410</v>
          </cell>
          <cell r="E35">
            <v>101738.9</v>
          </cell>
          <cell r="F35">
            <v>103506.37999999999</v>
          </cell>
          <cell r="G35">
            <v>97749.1</v>
          </cell>
          <cell r="I35">
            <v>103852.51000000001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</row>
        <row r="40">
          <cell r="D40">
            <v>14.999885532009067</v>
          </cell>
        </row>
        <row r="42">
          <cell r="D42">
            <v>0.5409277382994662</v>
          </cell>
          <cell r="E42">
            <v>0.5036711060987449</v>
          </cell>
          <cell r="F42">
            <v>0.5448209737827715</v>
          </cell>
          <cell r="G42">
            <v>0.5125126573123101</v>
          </cell>
          <cell r="H42">
            <v>0.5201384518565135</v>
          </cell>
          <cell r="I42">
            <v>0.5375613330141084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U42">
            <v>0.18516001470485957</v>
          </cell>
          <cell r="V42">
            <v>0</v>
          </cell>
          <cell r="W42">
            <v>0</v>
          </cell>
        </row>
        <row r="59">
          <cell r="E59">
            <v>53.108244</v>
          </cell>
          <cell r="F59">
            <v>51.879614</v>
          </cell>
          <cell r="G59">
            <v>51.2041</v>
          </cell>
          <cell r="I59">
            <v>51.32463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</row>
        <row r="64">
          <cell r="D64">
            <v>20770460</v>
          </cell>
          <cell r="E64">
            <v>1668148.53</v>
          </cell>
          <cell r="F64">
            <v>1740162.19</v>
          </cell>
          <cell r="G64">
            <v>1704822.41</v>
          </cell>
          <cell r="I64">
            <v>2135481.44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</row>
        <row r="227">
          <cell r="D227">
            <v>11330290</v>
          </cell>
          <cell r="E227">
            <v>920658.85</v>
          </cell>
          <cell r="F227">
            <v>869638.9099999999</v>
          </cell>
          <cell r="G227">
            <v>869012.1300000002</v>
          </cell>
          <cell r="I227">
            <v>830971.0266666666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</row>
        <row r="289">
          <cell r="D289">
            <v>9538180</v>
          </cell>
          <cell r="E289">
            <v>396144.3700000001</v>
          </cell>
          <cell r="F289">
            <v>532799.97</v>
          </cell>
          <cell r="G289">
            <v>552205.2899999997</v>
          </cell>
          <cell r="I289">
            <v>959479.0566666668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</row>
        <row r="335">
          <cell r="D335">
            <v>28.98626222048043</v>
          </cell>
          <cell r="E335">
            <v>25.592794785485918</v>
          </cell>
          <cell r="F335">
            <v>25.19326776086314</v>
          </cell>
          <cell r="G335">
            <v>24.60711025026941</v>
          </cell>
          <cell r="H335">
            <v>25.128175764905226</v>
          </cell>
          <cell r="I335">
            <v>19.70361244004381</v>
          </cell>
          <cell r="J335" t="str">
            <v>-</v>
          </cell>
          <cell r="K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Q335" t="str">
            <v>-</v>
          </cell>
          <cell r="R335" t="str">
            <v>-</v>
          </cell>
          <cell r="S335" t="str">
            <v>-</v>
          </cell>
          <cell r="T335">
            <v>23.530069783620274</v>
          </cell>
          <cell r="U335">
            <v>19.70361244004381</v>
          </cell>
          <cell r="V335" t="str">
            <v>-</v>
          </cell>
          <cell r="W33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  <sheetDataSet>
      <sheetData sheetId="1">
        <row r="42">
          <cell r="AB42">
            <v>9</v>
          </cell>
          <cell r="AC42">
            <v>19</v>
          </cell>
          <cell r="AD42">
            <v>12</v>
          </cell>
          <cell r="AE42">
            <v>21</v>
          </cell>
          <cell r="AF42">
            <v>18</v>
          </cell>
          <cell r="AG42">
            <v>21</v>
          </cell>
          <cell r="AH42">
            <v>31</v>
          </cell>
          <cell r="AI42">
            <v>29</v>
          </cell>
          <cell r="AJ42">
            <v>20</v>
          </cell>
          <cell r="AK42">
            <v>14</v>
          </cell>
          <cell r="AL42">
            <v>16</v>
          </cell>
          <cell r="AM42">
            <v>14</v>
          </cell>
        </row>
      </sheetData>
      <sheetData sheetId="3">
        <row r="42">
          <cell r="AE42">
            <v>101161</v>
          </cell>
        </row>
      </sheetData>
      <sheetData sheetId="4">
        <row r="42">
          <cell r="AE42">
            <v>89249</v>
          </cell>
        </row>
      </sheetData>
      <sheetData sheetId="7">
        <row r="43">
          <cell r="AC43">
            <v>0.5408707321066989</v>
          </cell>
          <cell r="AD43">
            <v>0.564459263375629</v>
          </cell>
          <cell r="AE43">
            <v>0.5420327842810194</v>
          </cell>
          <cell r="AF43">
            <v>0.5536978153634894</v>
          </cell>
          <cell r="AG43">
            <v>0.6024237344369358</v>
          </cell>
          <cell r="AH43">
            <v>0.5240829680832387</v>
          </cell>
          <cell r="AI43">
            <v>0.622252483986483</v>
          </cell>
          <cell r="AJ43">
            <v>0.64388682089819</v>
          </cell>
          <cell r="AK43">
            <v>0.6268885889938521</v>
          </cell>
          <cell r="AL43">
            <v>0.5779370291674716</v>
          </cell>
          <cell r="AM43">
            <v>0.56878535209531</v>
          </cell>
          <cell r="AN43">
            <v>0.5966111458736827</v>
          </cell>
        </row>
      </sheetData>
      <sheetData sheetId="21">
        <row r="76">
          <cell r="F76">
            <v>1668134</v>
          </cell>
        </row>
      </sheetData>
      <sheetData sheetId="38">
        <row r="76">
          <cell r="E76">
            <v>865649</v>
          </cell>
        </row>
      </sheetData>
      <sheetData sheetId="42">
        <row r="76">
          <cell r="B76">
            <v>679490</v>
          </cell>
          <cell r="C76">
            <v>766774</v>
          </cell>
          <cell r="D76">
            <v>618166</v>
          </cell>
          <cell r="E76">
            <v>802485</v>
          </cell>
          <cell r="F76">
            <v>785931</v>
          </cell>
          <cell r="G76">
            <v>710729</v>
          </cell>
          <cell r="H76">
            <v>1029713</v>
          </cell>
          <cell r="I76">
            <v>1040350</v>
          </cell>
          <cell r="J76">
            <v>937719</v>
          </cell>
          <cell r="K76">
            <v>787064</v>
          </cell>
          <cell r="L76">
            <v>710852</v>
          </cell>
          <cell r="M76">
            <v>570898</v>
          </cell>
        </row>
      </sheetData>
      <sheetData sheetId="49">
        <row r="4">
          <cell r="M4">
            <v>56.18351477449454</v>
          </cell>
        </row>
        <row r="19">
          <cell r="M19">
            <v>348283.5640422415</v>
          </cell>
        </row>
        <row r="38">
          <cell r="M38">
            <v>6522449.440558753</v>
          </cell>
        </row>
        <row r="59">
          <cell r="M59">
            <v>3560799.742800527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17.28125" defaultRowHeight="19.5" customHeight="1"/>
  <cols>
    <col min="1" max="1" width="30.421875" style="98" customWidth="1"/>
    <col min="2" max="2" width="20.57421875" style="104" hidden="1" customWidth="1"/>
    <col min="3" max="3" width="24.140625" style="104" customWidth="1"/>
    <col min="4" max="4" width="29.140625" style="104" customWidth="1"/>
    <col min="5" max="5" width="31.00390625" style="104" bestFit="1" customWidth="1"/>
    <col min="6" max="6" width="11.57421875" style="102" customWidth="1"/>
    <col min="7" max="7" width="17.8515625" style="102" bestFit="1" customWidth="1"/>
    <col min="8" max="8" width="9.28125" style="102" customWidth="1"/>
    <col min="9" max="9" width="17.421875" style="53" customWidth="1"/>
    <col min="10" max="18" width="17.28125" style="53" customWidth="1"/>
    <col min="19" max="16384" width="17.28125" style="105" customWidth="1"/>
  </cols>
  <sheetData>
    <row r="1" spans="1:8" ht="30.75">
      <c r="A1" s="166" t="s">
        <v>82</v>
      </c>
      <c r="B1" s="166"/>
      <c r="C1" s="166"/>
      <c r="D1" s="166"/>
      <c r="E1" s="166"/>
      <c r="F1" s="166"/>
      <c r="G1" s="166"/>
      <c r="H1" s="166"/>
    </row>
    <row r="2" spans="1:8" ht="30.75">
      <c r="A2" s="167" t="s">
        <v>88</v>
      </c>
      <c r="B2" s="167"/>
      <c r="C2" s="167"/>
      <c r="D2" s="167"/>
      <c r="E2" s="167"/>
      <c r="F2" s="167"/>
      <c r="G2" s="167"/>
      <c r="H2" s="167"/>
    </row>
    <row r="4" spans="1:8" s="57" customFormat="1" ht="28.5" customHeight="1">
      <c r="A4" s="54" t="s">
        <v>74</v>
      </c>
      <c r="B4" s="54" t="s">
        <v>75</v>
      </c>
      <c r="C4" s="54" t="s">
        <v>76</v>
      </c>
      <c r="D4" s="55" t="s">
        <v>86</v>
      </c>
      <c r="E4" s="55" t="s">
        <v>87</v>
      </c>
      <c r="F4" s="55" t="s">
        <v>77</v>
      </c>
      <c r="G4" s="54" t="s">
        <v>78</v>
      </c>
      <c r="H4" s="56"/>
    </row>
    <row r="5" spans="1:8" ht="19.5" customHeight="1">
      <c r="A5" s="58"/>
      <c r="B5" s="59"/>
      <c r="C5" s="59"/>
      <c r="D5" s="60"/>
      <c r="E5" s="59"/>
      <c r="F5" s="61"/>
      <c r="G5" s="62"/>
      <c r="H5" s="62"/>
    </row>
    <row r="6" spans="1:8" ht="30" customHeight="1">
      <c r="A6" s="63" t="s">
        <v>79</v>
      </c>
      <c r="B6" s="64">
        <f>+C6</f>
        <v>223</v>
      </c>
      <c r="C6" s="65">
        <f>+data!B4</f>
        <v>223</v>
      </c>
      <c r="D6" s="66">
        <f>+'[3]Goal4M'!$M$4</f>
        <v>56.18351477449454</v>
      </c>
      <c r="E6" s="67">
        <f>+data!Q4</f>
        <v>66</v>
      </c>
      <c r="F6" s="68">
        <f>+E6-D6</f>
        <v>9.81648522550546</v>
      </c>
      <c r="G6" s="69" t="s">
        <v>26</v>
      </c>
      <c r="H6" s="70"/>
    </row>
    <row r="7" spans="1:8" ht="19.5" customHeight="1">
      <c r="A7" s="71"/>
      <c r="B7" s="72"/>
      <c r="C7" s="73"/>
      <c r="D7" s="73"/>
      <c r="E7" s="74"/>
      <c r="F7" s="73"/>
      <c r="G7" s="75"/>
      <c r="H7" s="76"/>
    </row>
    <row r="8" spans="1:8" ht="30" customHeight="1">
      <c r="A8" s="63" t="s">
        <v>80</v>
      </c>
      <c r="B8" s="77">
        <f>+C8</f>
        <v>1.11385</v>
      </c>
      <c r="C8" s="78">
        <f>+data!B13</f>
        <v>1.11385</v>
      </c>
      <c r="D8" s="79">
        <f>+'[3]Goal4M'!$M$19/10^6</f>
        <v>0.3482835640422415</v>
      </c>
      <c r="E8" s="80">
        <f>+data!Q13</f>
        <v>0.359312</v>
      </c>
      <c r="F8" s="81">
        <f>+E8-D8</f>
        <v>0.011028435957758542</v>
      </c>
      <c r="G8" s="69" t="s">
        <v>27</v>
      </c>
      <c r="H8" s="70"/>
    </row>
    <row r="9" spans="1:8" ht="19.5" customHeight="1">
      <c r="A9" s="71"/>
      <c r="B9" s="72"/>
      <c r="C9" s="73"/>
      <c r="D9" s="73"/>
      <c r="E9" s="74"/>
      <c r="F9" s="73"/>
      <c r="G9" s="76"/>
      <c r="H9" s="76"/>
    </row>
    <row r="10" spans="1:8" ht="30" customHeight="1">
      <c r="A10" s="63" t="s">
        <v>58</v>
      </c>
      <c r="B10" s="82">
        <f>+C10</f>
        <v>14.999885532009067</v>
      </c>
      <c r="C10" s="83">
        <f>+data!B19</f>
        <v>14.999885532009067</v>
      </c>
      <c r="D10" s="84">
        <f>+C10</f>
        <v>14.999885532009067</v>
      </c>
      <c r="E10" s="85">
        <f>+data!Q19</f>
        <v>11.682992095625947</v>
      </c>
      <c r="F10" s="86">
        <f>+E10-D10</f>
        <v>-3.31689343638312</v>
      </c>
      <c r="G10" s="69" t="s">
        <v>30</v>
      </c>
      <c r="H10" s="70"/>
    </row>
    <row r="11" spans="1:8" ht="19.5" customHeight="1">
      <c r="A11" s="71"/>
      <c r="B11" s="87"/>
      <c r="C11" s="88"/>
      <c r="D11" s="88"/>
      <c r="E11" s="89"/>
      <c r="F11" s="88"/>
      <c r="G11" s="76"/>
      <c r="H11" s="76"/>
    </row>
    <row r="12" spans="1:8" ht="30" customHeight="1">
      <c r="A12" s="63" t="s">
        <v>33</v>
      </c>
      <c r="B12" s="77">
        <f>+C12</f>
        <v>0.5409277382994662</v>
      </c>
      <c r="C12" s="78">
        <f>+data!B22</f>
        <v>0.5409277382994662</v>
      </c>
      <c r="D12" s="79">
        <f>+C12</f>
        <v>0.5409277382994662</v>
      </c>
      <c r="E12" s="80">
        <f>+data!Q22</f>
        <v>0.524</v>
      </c>
      <c r="F12" s="81">
        <f>+E12-D12</f>
        <v>-0.016927738299466144</v>
      </c>
      <c r="G12" s="69" t="s">
        <v>34</v>
      </c>
      <c r="H12" s="70"/>
    </row>
    <row r="13" spans="1:8" ht="19.5" customHeight="1">
      <c r="A13" s="71"/>
      <c r="B13" s="87"/>
      <c r="C13" s="88"/>
      <c r="D13" s="88"/>
      <c r="E13" s="89"/>
      <c r="F13" s="88"/>
      <c r="G13" s="76"/>
      <c r="H13" s="76"/>
    </row>
    <row r="14" spans="1:8" ht="30" customHeight="1">
      <c r="A14" s="63" t="s">
        <v>35</v>
      </c>
      <c r="B14" s="77">
        <f>+C14</f>
        <v>20.77046</v>
      </c>
      <c r="C14" s="78">
        <f>+data!B25</f>
        <v>20.77046</v>
      </c>
      <c r="D14" s="79">
        <f>+'[3]Goal4M'!$M$38/10^6</f>
        <v>6.522449440558753</v>
      </c>
      <c r="E14" s="80">
        <f>+data!Q25</f>
        <v>7.248614570000001</v>
      </c>
      <c r="F14" s="81">
        <f>+E14-D14</f>
        <v>0.7261651294412479</v>
      </c>
      <c r="G14" s="69" t="s">
        <v>36</v>
      </c>
      <c r="H14" s="70"/>
    </row>
    <row r="15" spans="1:8" ht="19.5" customHeight="1">
      <c r="A15" s="71"/>
      <c r="B15" s="87"/>
      <c r="C15" s="88"/>
      <c r="D15" s="88"/>
      <c r="E15" s="89"/>
      <c r="F15" s="88"/>
      <c r="G15" s="76"/>
      <c r="H15" s="76"/>
    </row>
    <row r="16" spans="1:8" ht="30" customHeight="1">
      <c r="A16" s="63" t="s">
        <v>37</v>
      </c>
      <c r="B16" s="77">
        <v>508.496</v>
      </c>
      <c r="C16" s="78">
        <f>+data!B28</f>
        <v>11.33029</v>
      </c>
      <c r="D16" s="79">
        <f>+'[3]Goal4M'!$M$59/10^6</f>
        <v>3.5607997428005267</v>
      </c>
      <c r="E16" s="80">
        <f>+data!Q28</f>
        <v>3.490280916666667</v>
      </c>
      <c r="F16" s="81">
        <f>+E16-D16</f>
        <v>-0.07051882613385985</v>
      </c>
      <c r="G16" s="69" t="s">
        <v>36</v>
      </c>
      <c r="H16" s="70"/>
    </row>
    <row r="17" spans="1:8" ht="19.5" customHeight="1">
      <c r="A17" s="71"/>
      <c r="B17" s="87"/>
      <c r="C17" s="88"/>
      <c r="D17" s="88"/>
      <c r="E17" s="89"/>
      <c r="F17" s="88"/>
      <c r="G17" s="76"/>
      <c r="H17" s="76"/>
    </row>
    <row r="18" spans="1:8" ht="30" customHeight="1">
      <c r="A18" s="90" t="s">
        <v>81</v>
      </c>
      <c r="B18" s="91">
        <f>+B14-B16</f>
        <v>-487.72553999999997</v>
      </c>
      <c r="C18" s="92">
        <f>+C14-C16</f>
        <v>9.44017</v>
      </c>
      <c r="D18" s="93">
        <f>+D14-D16</f>
        <v>2.9616496977582263</v>
      </c>
      <c r="E18" s="94">
        <f>+E14-E16</f>
        <v>3.758333653333334</v>
      </c>
      <c r="F18" s="95">
        <f>+E18-D18</f>
        <v>0.7966839555751077</v>
      </c>
      <c r="G18" s="96" t="s">
        <v>36</v>
      </c>
      <c r="H18" s="97"/>
    </row>
    <row r="19" spans="2:6" ht="19.5" customHeight="1">
      <c r="B19" s="99"/>
      <c r="C19" s="99"/>
      <c r="D19" s="100"/>
      <c r="E19" s="99"/>
      <c r="F19" s="101"/>
    </row>
    <row r="20" ht="19.5" customHeight="1">
      <c r="A20" s="103"/>
    </row>
  </sheetData>
  <sheetProtection/>
  <mergeCells count="2">
    <mergeCell ref="A1:H1"/>
    <mergeCell ref="A2:H2"/>
  </mergeCells>
  <printOptions/>
  <pageMargins left="0.8661417322834646" right="0.1968503937007874" top="0.8661417322834646" bottom="0.1968503937007874" header="0.1968503937007874" footer="0.1968503937007874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9"/>
  <sheetViews>
    <sheetView showGridLines="0" view="pageBreakPreview" zoomScale="60" zoomScaleNormal="55" zoomScalePageLayoutView="0" workbookViewId="0" topLeftCell="A1">
      <selection activeCell="V1" sqref="V1"/>
    </sheetView>
  </sheetViews>
  <sheetFormatPr defaultColWidth="0" defaultRowHeight="19.5" customHeight="1"/>
  <cols>
    <col min="1" max="1" width="24.8515625" style="124" customWidth="1"/>
    <col min="2" max="2" width="10.57421875" style="155" bestFit="1" customWidth="1"/>
    <col min="3" max="3" width="9.28125" style="155" bestFit="1" customWidth="1"/>
    <col min="4" max="4" width="9.7109375" style="155" customWidth="1"/>
    <col min="5" max="5" width="11.421875" style="156" customWidth="1"/>
    <col min="6" max="13" width="10.140625" style="156" bestFit="1" customWidth="1"/>
    <col min="14" max="14" width="10.140625" style="156" customWidth="1"/>
    <col min="15" max="15" width="10.140625" style="156" bestFit="1" customWidth="1"/>
    <col min="16" max="16" width="10.00390625" style="156" customWidth="1"/>
    <col min="17" max="17" width="10.57421875" style="156" bestFit="1" customWidth="1"/>
    <col min="18" max="21" width="10.140625" style="124" bestFit="1" customWidth="1"/>
    <col min="22" max="22" width="1.8515625" style="124" customWidth="1"/>
    <col min="23" max="16384" width="0" style="124" hidden="1" customWidth="1"/>
  </cols>
  <sheetData>
    <row r="1" spans="1:21" s="110" customFormat="1" ht="48" customHeight="1" thickBot="1">
      <c r="A1" s="220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2"/>
    </row>
    <row r="2" spans="1:21" s="112" customFormat="1" ht="34.5" customHeight="1">
      <c r="A2" s="111" t="s">
        <v>42</v>
      </c>
      <c r="B2" s="168" t="s">
        <v>13</v>
      </c>
      <c r="C2" s="169"/>
      <c r="D2" s="172"/>
      <c r="E2" s="168" t="s">
        <v>17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1" t="s">
        <v>18</v>
      </c>
      <c r="S2" s="169"/>
      <c r="T2" s="169"/>
      <c r="U2" s="170"/>
    </row>
    <row r="3" spans="1:21" s="122" customFormat="1" ht="24.75" customHeight="1">
      <c r="A3" s="113">
        <v>2561</v>
      </c>
      <c r="B3" s="114" t="s">
        <v>23</v>
      </c>
      <c r="C3" s="115" t="s">
        <v>24</v>
      </c>
      <c r="D3" s="115" t="s">
        <v>25</v>
      </c>
      <c r="E3" s="116" t="s">
        <v>0</v>
      </c>
      <c r="F3" s="117" t="s">
        <v>1</v>
      </c>
      <c r="G3" s="117" t="s">
        <v>2</v>
      </c>
      <c r="H3" s="117" t="s">
        <v>3</v>
      </c>
      <c r="I3" s="117" t="s">
        <v>4</v>
      </c>
      <c r="J3" s="117" t="s">
        <v>5</v>
      </c>
      <c r="K3" s="117" t="s">
        <v>6</v>
      </c>
      <c r="L3" s="117" t="s">
        <v>7</v>
      </c>
      <c r="M3" s="117" t="s">
        <v>8</v>
      </c>
      <c r="N3" s="117" t="s">
        <v>9</v>
      </c>
      <c r="O3" s="117" t="s">
        <v>10</v>
      </c>
      <c r="P3" s="117" t="s">
        <v>11</v>
      </c>
      <c r="Q3" s="118" t="s">
        <v>16</v>
      </c>
      <c r="R3" s="119" t="s">
        <v>19</v>
      </c>
      <c r="S3" s="120" t="s">
        <v>20</v>
      </c>
      <c r="T3" s="120" t="s">
        <v>21</v>
      </c>
      <c r="U3" s="121" t="s">
        <v>22</v>
      </c>
    </row>
    <row r="4" spans="1:21" ht="19.5" customHeight="1">
      <c r="A4" s="123" t="s">
        <v>12</v>
      </c>
      <c r="B4" s="173">
        <f>+'[2]19'!$D$10</f>
        <v>223</v>
      </c>
      <c r="C4" s="173">
        <f>B4/4</f>
        <v>55.75</v>
      </c>
      <c r="D4" s="173">
        <f>+'[3]ผู้ใช้น้ำเพิ่ม-cal'!$AE$42</f>
        <v>21</v>
      </c>
      <c r="E4" s="175">
        <f>+'[2]19'!E10</f>
        <v>10</v>
      </c>
      <c r="F4" s="175">
        <f>+'[2]19'!F10</f>
        <v>17</v>
      </c>
      <c r="G4" s="175">
        <f>+'[2]19'!G10</f>
        <v>14</v>
      </c>
      <c r="H4" s="175">
        <f>+'[2]19'!I10</f>
        <v>25</v>
      </c>
      <c r="I4" s="175">
        <f>+'[2]19'!J10</f>
        <v>0</v>
      </c>
      <c r="J4" s="175">
        <f>+'[2]19'!K10</f>
        <v>0</v>
      </c>
      <c r="K4" s="175">
        <f>+'[2]19'!M10</f>
        <v>0</v>
      </c>
      <c r="L4" s="175">
        <f>+'[2]19'!N10</f>
        <v>0</v>
      </c>
      <c r="M4" s="175">
        <f>+'[2]19'!O10</f>
        <v>0</v>
      </c>
      <c r="N4" s="175">
        <f>+'[2]19'!Q10</f>
        <v>0</v>
      </c>
      <c r="O4" s="175">
        <f>+'[2]19'!R10</f>
        <v>0</v>
      </c>
      <c r="P4" s="175">
        <f>+'[2]19'!S10</f>
        <v>0</v>
      </c>
      <c r="Q4" s="177">
        <f>SUM(E4:P4)</f>
        <v>66</v>
      </c>
      <c r="R4" s="179">
        <f>SUM(E4:G4)</f>
        <v>41</v>
      </c>
      <c r="S4" s="181">
        <f>SUM(H4:J4)</f>
        <v>25</v>
      </c>
      <c r="T4" s="181">
        <f>SUM(K4:M4)</f>
        <v>0</v>
      </c>
      <c r="U4" s="183">
        <f>SUM(N4:P4)</f>
        <v>0</v>
      </c>
    </row>
    <row r="5" spans="1:21" s="126" customFormat="1" ht="19.5" customHeight="1">
      <c r="A5" s="125" t="s">
        <v>26</v>
      </c>
      <c r="B5" s="174"/>
      <c r="C5" s="174"/>
      <c r="D5" s="174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8"/>
      <c r="R5" s="180"/>
      <c r="S5" s="182"/>
      <c r="T5" s="182"/>
      <c r="U5" s="184"/>
    </row>
    <row r="6" spans="1:21" s="126" customFormat="1" ht="18" customHeight="1">
      <c r="A6" s="127"/>
      <c r="B6" s="128"/>
      <c r="C6" s="129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  <c r="S6" s="134"/>
      <c r="T6" s="134"/>
      <c r="U6" s="135"/>
    </row>
    <row r="7" spans="1:21" ht="19.5" customHeight="1">
      <c r="A7" s="136" t="s">
        <v>14</v>
      </c>
      <c r="B7" s="173">
        <f>+'[2]19'!$D$27</f>
        <v>5739</v>
      </c>
      <c r="C7" s="173"/>
      <c r="D7" s="173"/>
      <c r="E7" s="175">
        <f>+'[2]19'!E27</f>
        <v>5554</v>
      </c>
      <c r="F7" s="175">
        <f>+'[2]19'!F27</f>
        <v>5571</v>
      </c>
      <c r="G7" s="175">
        <f>+'[2]19'!G27</f>
        <v>5579</v>
      </c>
      <c r="H7" s="175">
        <f>+'[2]19'!I27</f>
        <v>5604</v>
      </c>
      <c r="I7" s="175"/>
      <c r="J7" s="175"/>
      <c r="K7" s="175"/>
      <c r="L7" s="175"/>
      <c r="M7" s="175"/>
      <c r="N7" s="175"/>
      <c r="O7" s="175"/>
      <c r="P7" s="175"/>
      <c r="Q7" s="177">
        <f>+'[2]19'!T27</f>
        <v>5604</v>
      </c>
      <c r="R7" s="179">
        <f>G7</f>
        <v>5579</v>
      </c>
      <c r="S7" s="181">
        <f>J7</f>
        <v>0</v>
      </c>
      <c r="T7" s="181">
        <f>M7</f>
        <v>0</v>
      </c>
      <c r="U7" s="183">
        <f>P7</f>
        <v>0</v>
      </c>
    </row>
    <row r="8" spans="1:21" s="126" customFormat="1" ht="19.5" customHeight="1">
      <c r="A8" s="125" t="s">
        <v>26</v>
      </c>
      <c r="B8" s="174"/>
      <c r="C8" s="174"/>
      <c r="D8" s="174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8"/>
      <c r="R8" s="180"/>
      <c r="S8" s="182"/>
      <c r="T8" s="182"/>
      <c r="U8" s="184"/>
    </row>
    <row r="9" spans="1:21" s="126" customFormat="1" ht="18" customHeight="1">
      <c r="A9" s="127"/>
      <c r="B9" s="128"/>
      <c r="C9" s="129"/>
      <c r="D9" s="130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2"/>
      <c r="R9" s="138"/>
      <c r="S9" s="139"/>
      <c r="T9" s="139"/>
      <c r="U9" s="140"/>
    </row>
    <row r="10" spans="1:21" ht="19.5" customHeight="1">
      <c r="A10" s="136" t="s">
        <v>15</v>
      </c>
      <c r="B10" s="189">
        <f>+'[2]19'!$D$35/10^6</f>
        <v>1.31041</v>
      </c>
      <c r="C10" s="189">
        <f>B10/4</f>
        <v>0.3276025</v>
      </c>
      <c r="D10" s="189">
        <f>+'[3]น้ำจ่าย'!$AE$42/10^6</f>
        <v>0.101161</v>
      </c>
      <c r="E10" s="191">
        <f>+'[2]19'!E35/10^6</f>
        <v>0.1017389</v>
      </c>
      <c r="F10" s="191">
        <f>+'[2]19'!F35/10^6</f>
        <v>0.10350638</v>
      </c>
      <c r="G10" s="191">
        <f>+'[2]19'!G35/10^6</f>
        <v>0.0977491</v>
      </c>
      <c r="H10" s="191">
        <f>+'[2]19'!I35/10^6</f>
        <v>0.10385251000000001</v>
      </c>
      <c r="I10" s="191">
        <f>+'[2]19'!J35/10^6</f>
        <v>0</v>
      </c>
      <c r="J10" s="191">
        <f>+'[2]19'!K35/10^6</f>
        <v>0</v>
      </c>
      <c r="K10" s="191">
        <f>+'[2]19'!M35/10^6</f>
        <v>0</v>
      </c>
      <c r="L10" s="191">
        <f>+'[2]19'!N35/10^6</f>
        <v>0</v>
      </c>
      <c r="M10" s="191">
        <f>+'[2]19'!O35/10^6</f>
        <v>0</v>
      </c>
      <c r="N10" s="191">
        <f>+'[2]19'!Q35/10^6</f>
        <v>0</v>
      </c>
      <c r="O10" s="191">
        <f>+'[2]19'!R35/10^6</f>
        <v>0</v>
      </c>
      <c r="P10" s="191">
        <f>+'[2]19'!S35/10^6</f>
        <v>0</v>
      </c>
      <c r="Q10" s="193">
        <f>SUM(E10:P10)</f>
        <v>0.40684689</v>
      </c>
      <c r="R10" s="195">
        <f>SUM(E10:G10)</f>
        <v>0.30299438</v>
      </c>
      <c r="S10" s="197">
        <f>SUM(H10:J10)</f>
        <v>0.10385251000000001</v>
      </c>
      <c r="T10" s="197">
        <f>SUM(K10:M10)</f>
        <v>0</v>
      </c>
      <c r="U10" s="199">
        <f>SUM(N10:P10)</f>
        <v>0</v>
      </c>
    </row>
    <row r="11" spans="1:21" s="126" customFormat="1" ht="19.5" customHeight="1">
      <c r="A11" s="125" t="s">
        <v>27</v>
      </c>
      <c r="B11" s="190"/>
      <c r="C11" s="190"/>
      <c r="D11" s="190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4"/>
      <c r="R11" s="196"/>
      <c r="S11" s="198"/>
      <c r="T11" s="198"/>
      <c r="U11" s="200"/>
    </row>
    <row r="12" spans="1:21" s="126" customFormat="1" ht="18" customHeight="1">
      <c r="A12" s="127"/>
      <c r="B12" s="128"/>
      <c r="C12" s="129"/>
      <c r="D12" s="130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2"/>
      <c r="R12" s="138"/>
      <c r="S12" s="139"/>
      <c r="T12" s="139"/>
      <c r="U12" s="140"/>
    </row>
    <row r="13" spans="1:21" ht="19.5" customHeight="1">
      <c r="A13" s="136" t="s">
        <v>28</v>
      </c>
      <c r="B13" s="189">
        <f>+'[2]19'!$D$31/10^6</f>
        <v>1.11385</v>
      </c>
      <c r="C13" s="189">
        <f>B13/4</f>
        <v>0.2784625</v>
      </c>
      <c r="D13" s="189">
        <f>+'[3]น้ำจำหน่าย'!$AE$42/10^6</f>
        <v>0.089249</v>
      </c>
      <c r="E13" s="191">
        <f>+'[2]19'!E31/10^6</f>
        <v>0.086641</v>
      </c>
      <c r="F13" s="191">
        <f>+'[2]19'!F31/10^6</f>
        <v>0.090917</v>
      </c>
      <c r="G13" s="191">
        <f>+'[2]19'!G31/10^6</f>
        <v>0.088575</v>
      </c>
      <c r="H13" s="191">
        <f>+'[2]19'!I31/10^6</f>
        <v>0.093179</v>
      </c>
      <c r="I13" s="191">
        <f>+'[2]19'!J31/10^6</f>
        <v>0</v>
      </c>
      <c r="J13" s="191">
        <f>+'[2]19'!K31/10^6</f>
        <v>0</v>
      </c>
      <c r="K13" s="191">
        <f>+'[2]19'!M31/10^6</f>
        <v>0</v>
      </c>
      <c r="L13" s="191">
        <f>+'[2]19'!N31/10^6</f>
        <v>0</v>
      </c>
      <c r="M13" s="191">
        <f>+'[2]19'!O31/10^6</f>
        <v>0</v>
      </c>
      <c r="N13" s="191">
        <f>+'[2]19'!Q31/10^6</f>
        <v>0</v>
      </c>
      <c r="O13" s="191">
        <f>+'[2]19'!R31/10^6</f>
        <v>0</v>
      </c>
      <c r="P13" s="191">
        <f>+'[2]19'!S31/10^6</f>
        <v>0</v>
      </c>
      <c r="Q13" s="193">
        <f>SUM(E13:P13)</f>
        <v>0.359312</v>
      </c>
      <c r="R13" s="195">
        <f>SUM(E13:G13)</f>
        <v>0.266133</v>
      </c>
      <c r="S13" s="197">
        <f>SUM(H13:J13)</f>
        <v>0.093179</v>
      </c>
      <c r="T13" s="197">
        <f>SUM(K13:M13)</f>
        <v>0</v>
      </c>
      <c r="U13" s="199">
        <f>SUM(N13:P13)</f>
        <v>0</v>
      </c>
    </row>
    <row r="14" spans="1:21" s="126" customFormat="1" ht="19.5" customHeight="1">
      <c r="A14" s="125" t="s">
        <v>27</v>
      </c>
      <c r="B14" s="190"/>
      <c r="C14" s="190"/>
      <c r="D14" s="190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4"/>
      <c r="R14" s="196"/>
      <c r="S14" s="198"/>
      <c r="T14" s="198"/>
      <c r="U14" s="200"/>
    </row>
    <row r="15" spans="1:21" s="126" customFormat="1" ht="18" customHeight="1">
      <c r="A15" s="127"/>
      <c r="B15" s="128"/>
      <c r="C15" s="129"/>
      <c r="D15" s="130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2"/>
      <c r="R15" s="138"/>
      <c r="S15" s="139"/>
      <c r="T15" s="139"/>
      <c r="U15" s="140"/>
    </row>
    <row r="16" spans="1:21" ht="19.5" customHeight="1">
      <c r="A16" s="136" t="s">
        <v>31</v>
      </c>
      <c r="B16" s="173">
        <v>0</v>
      </c>
      <c r="C16" s="173">
        <f>B16</f>
        <v>0</v>
      </c>
      <c r="D16" s="173">
        <f>C16</f>
        <v>0</v>
      </c>
      <c r="E16" s="175">
        <f>+'[2]19'!E32</f>
        <v>1</v>
      </c>
      <c r="F16" s="175">
        <f>+'[2]19'!F32</f>
        <v>1</v>
      </c>
      <c r="G16" s="175">
        <f>+'[2]19'!G32</f>
        <v>0</v>
      </c>
      <c r="H16" s="175">
        <f>+'[2]19'!I32</f>
        <v>1</v>
      </c>
      <c r="I16" s="175">
        <f>+'[2]19'!J32</f>
        <v>0</v>
      </c>
      <c r="J16" s="175">
        <f>+'[2]19'!K32</f>
        <v>0</v>
      </c>
      <c r="K16" s="175">
        <f>+'[2]19'!M32</f>
        <v>0</v>
      </c>
      <c r="L16" s="175">
        <f>+'[2]19'!N32</f>
        <v>0</v>
      </c>
      <c r="M16" s="175">
        <f>+'[2]19'!O32</f>
        <v>0</v>
      </c>
      <c r="N16" s="175">
        <f>+'[2]19'!Q32</f>
        <v>0</v>
      </c>
      <c r="O16" s="175">
        <f>+'[2]19'!R32</f>
        <v>0</v>
      </c>
      <c r="P16" s="175">
        <f>+'[2]19'!S32</f>
        <v>0</v>
      </c>
      <c r="Q16" s="177">
        <f>SUM(E16:P16)</f>
        <v>3</v>
      </c>
      <c r="R16" s="179">
        <f>SUM(E16:G16)</f>
        <v>2</v>
      </c>
      <c r="S16" s="181">
        <f>SUM(H16:J16)</f>
        <v>1</v>
      </c>
      <c r="T16" s="181">
        <f>SUM(K16:M16)</f>
        <v>0</v>
      </c>
      <c r="U16" s="183">
        <f>SUM(N16:P16)</f>
        <v>0</v>
      </c>
    </row>
    <row r="17" spans="1:21" s="126" customFormat="1" ht="19.5" customHeight="1">
      <c r="A17" s="125" t="s">
        <v>32</v>
      </c>
      <c r="B17" s="174"/>
      <c r="C17" s="174"/>
      <c r="D17" s="174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8"/>
      <c r="R17" s="180"/>
      <c r="S17" s="182"/>
      <c r="T17" s="182"/>
      <c r="U17" s="184"/>
    </row>
    <row r="18" spans="1:21" s="126" customFormat="1" ht="18" customHeight="1">
      <c r="A18" s="127"/>
      <c r="B18" s="128"/>
      <c r="C18" s="129"/>
      <c r="D18" s="130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2"/>
      <c r="R18" s="138"/>
      <c r="S18" s="139"/>
      <c r="T18" s="139"/>
      <c r="U18" s="140"/>
    </row>
    <row r="19" spans="1:21" ht="19.5" customHeight="1">
      <c r="A19" s="136" t="s">
        <v>29</v>
      </c>
      <c r="B19" s="185">
        <f>+'[2]19'!$D$40</f>
        <v>14.999885532009067</v>
      </c>
      <c r="C19" s="185">
        <f>B19</f>
        <v>14.999885532009067</v>
      </c>
      <c r="D19" s="185">
        <f>+B19</f>
        <v>14.999885532009067</v>
      </c>
      <c r="E19" s="202">
        <f>(E10-E13-(E16/10^6))/E10*100</f>
        <v>14.838866942732817</v>
      </c>
      <c r="F19" s="187">
        <f>(F10-F13-(F16/10^6))/F10*100</f>
        <v>12.161936298033028</v>
      </c>
      <c r="G19" s="202">
        <f aca="true" t="shared" si="0" ref="G19:P19">(G10-G13-(G16/10^6))/G10*100</f>
        <v>9.385354954674778</v>
      </c>
      <c r="H19" s="202">
        <f t="shared" si="0"/>
        <v>10.276602847634603</v>
      </c>
      <c r="I19" s="202" t="e">
        <f t="shared" si="0"/>
        <v>#DIV/0!</v>
      </c>
      <c r="J19" s="202" t="e">
        <f t="shared" si="0"/>
        <v>#DIV/0!</v>
      </c>
      <c r="K19" s="202" t="e">
        <f t="shared" si="0"/>
        <v>#DIV/0!</v>
      </c>
      <c r="L19" s="202" t="e">
        <f t="shared" si="0"/>
        <v>#DIV/0!</v>
      </c>
      <c r="M19" s="202" t="e">
        <f t="shared" si="0"/>
        <v>#DIV/0!</v>
      </c>
      <c r="N19" s="202" t="e">
        <f t="shared" si="0"/>
        <v>#DIV/0!</v>
      </c>
      <c r="O19" s="202" t="e">
        <f t="shared" si="0"/>
        <v>#DIV/0!</v>
      </c>
      <c r="P19" s="202" t="e">
        <f t="shared" si="0"/>
        <v>#DIV/0!</v>
      </c>
      <c r="Q19" s="204">
        <f>(Q10-Q13-(Q16/10^6))/Q10*100</f>
        <v>11.682992095625947</v>
      </c>
      <c r="R19" s="206">
        <f>(R10-R13-(R16/10^6))/R10*100</f>
        <v>12.165037516537435</v>
      </c>
      <c r="S19" s="208">
        <f>(S10-S13-(S16/10^6))/S10*100</f>
        <v>10.276602847634603</v>
      </c>
      <c r="T19" s="210" t="e">
        <f>(T10-T13-(T16/10^6))/T10*100</f>
        <v>#DIV/0!</v>
      </c>
      <c r="U19" s="212" t="e">
        <f>(U10-U13-(U16/10^6))/U10*100</f>
        <v>#DIV/0!</v>
      </c>
    </row>
    <row r="20" spans="1:21" s="126" customFormat="1" ht="19.5" customHeight="1">
      <c r="A20" s="125" t="s">
        <v>30</v>
      </c>
      <c r="B20" s="186"/>
      <c r="C20" s="186"/>
      <c r="D20" s="201"/>
      <c r="E20" s="203"/>
      <c r="F20" s="188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5"/>
      <c r="R20" s="207"/>
      <c r="S20" s="209"/>
      <c r="T20" s="211"/>
      <c r="U20" s="213"/>
    </row>
    <row r="21" spans="1:21" s="126" customFormat="1" ht="18" customHeight="1">
      <c r="A21" s="127"/>
      <c r="B21" s="128"/>
      <c r="C21" s="129"/>
      <c r="D21" s="13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2"/>
      <c r="R21" s="138"/>
      <c r="S21" s="139"/>
      <c r="T21" s="139"/>
      <c r="U21" s="140"/>
    </row>
    <row r="22" spans="1:21" ht="19.5" customHeight="1">
      <c r="A22" s="136" t="s">
        <v>33</v>
      </c>
      <c r="B22" s="189">
        <f>+'[2]19'!$D$42</f>
        <v>0.5409277382994662</v>
      </c>
      <c r="C22" s="189">
        <f>B22</f>
        <v>0.5409277382994662</v>
      </c>
      <c r="D22" s="189">
        <f>+'[3]อัตราการใช้น้ำรายเดือน'!$AF$43</f>
        <v>0.5536978153634894</v>
      </c>
      <c r="E22" s="191">
        <f>+'[2]19'!E42</f>
        <v>0.5036711060987449</v>
      </c>
      <c r="F22" s="191">
        <f>+'[2]19'!F42</f>
        <v>0.5448209737827715</v>
      </c>
      <c r="G22" s="191">
        <f>+'[2]19'!G42</f>
        <v>0.5125126573123101</v>
      </c>
      <c r="H22" s="191">
        <f>+'[2]19'!I42</f>
        <v>0.5375613330141084</v>
      </c>
      <c r="I22" s="191">
        <f>+'[2]19'!J42</f>
        <v>0</v>
      </c>
      <c r="J22" s="191">
        <f>+'[2]19'!K42</f>
        <v>0</v>
      </c>
      <c r="K22" s="191">
        <f>+'[2]19'!M42</f>
        <v>0</v>
      </c>
      <c r="L22" s="191">
        <f>+'[2]19'!N42</f>
        <v>0</v>
      </c>
      <c r="M22" s="191">
        <f>+'[2]19'!O42</f>
        <v>0</v>
      </c>
      <c r="N22" s="191">
        <f>+'[2]19'!Q42</f>
        <v>0</v>
      </c>
      <c r="O22" s="191">
        <f>+'[2]19'!R42</f>
        <v>0</v>
      </c>
      <c r="P22" s="191">
        <f>+'[2]19'!S42</f>
        <v>0</v>
      </c>
      <c r="Q22" s="214">
        <v>0.524</v>
      </c>
      <c r="R22" s="195">
        <f>+'[2]19'!$H$42</f>
        <v>0.5201384518565135</v>
      </c>
      <c r="S22" s="197">
        <f>+'[2]19'!$U$42</f>
        <v>0.18516001470485957</v>
      </c>
      <c r="T22" s="197">
        <f>+'[2]19'!$V$42</f>
        <v>0</v>
      </c>
      <c r="U22" s="199">
        <f>+'[2]19'!$W$42</f>
        <v>0</v>
      </c>
    </row>
    <row r="23" spans="1:21" s="126" customFormat="1" ht="19.5" customHeight="1">
      <c r="A23" s="125" t="s">
        <v>34</v>
      </c>
      <c r="B23" s="190"/>
      <c r="C23" s="190"/>
      <c r="D23" s="190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215"/>
      <c r="R23" s="196"/>
      <c r="S23" s="198"/>
      <c r="T23" s="198"/>
      <c r="U23" s="200"/>
    </row>
    <row r="24" spans="1:21" s="126" customFormat="1" ht="18" customHeight="1">
      <c r="A24" s="127"/>
      <c r="B24" s="129"/>
      <c r="C24" s="129"/>
      <c r="D24" s="129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32"/>
      <c r="R24" s="138"/>
      <c r="S24" s="139"/>
      <c r="T24" s="139"/>
      <c r="U24" s="140"/>
    </row>
    <row r="25" spans="1:21" ht="19.5" customHeight="1">
      <c r="A25" s="136" t="s">
        <v>35</v>
      </c>
      <c r="B25" s="185">
        <f>+'[2]19'!$D$64/10^6</f>
        <v>20.77046</v>
      </c>
      <c r="C25" s="185">
        <f>B25/4</f>
        <v>5.192615</v>
      </c>
      <c r="D25" s="185">
        <f>+'[3]รายได้'!$F$76/10^6</f>
        <v>1.668134</v>
      </c>
      <c r="E25" s="187">
        <f>+'[2]19'!E64/10^6</f>
        <v>1.66814853</v>
      </c>
      <c r="F25" s="187">
        <f>+'[2]19'!F64/10^6</f>
        <v>1.74016219</v>
      </c>
      <c r="G25" s="187">
        <f>+'[2]19'!G64/10^6</f>
        <v>1.70482241</v>
      </c>
      <c r="H25" s="187">
        <f>+'[2]19'!I64/10^6</f>
        <v>2.13548144</v>
      </c>
      <c r="I25" s="187">
        <f>+'[2]19'!J64/10^6</f>
        <v>0</v>
      </c>
      <c r="J25" s="187">
        <f>+'[2]19'!K64/10^6</f>
        <v>0</v>
      </c>
      <c r="K25" s="187">
        <f>+'[2]19'!M64/10^6</f>
        <v>0</v>
      </c>
      <c r="L25" s="187">
        <f>+'[2]19'!N64/10^6</f>
        <v>0</v>
      </c>
      <c r="M25" s="187">
        <f>+'[2]19'!O64/10^6</f>
        <v>0</v>
      </c>
      <c r="N25" s="187">
        <f>+'[2]19'!Q64/10^6</f>
        <v>0</v>
      </c>
      <c r="O25" s="187">
        <f>+'[2]19'!R64/10^6</f>
        <v>0</v>
      </c>
      <c r="P25" s="187">
        <f>+'[2]19'!S64/10^6</f>
        <v>0</v>
      </c>
      <c r="Q25" s="216">
        <f>SUM(E25:P25)</f>
        <v>7.248614570000001</v>
      </c>
      <c r="R25" s="206">
        <f>SUM(E25:G25)</f>
        <v>5.1131331300000005</v>
      </c>
      <c r="S25" s="218">
        <f>SUM(H25:J25)</f>
        <v>2.13548144</v>
      </c>
      <c r="T25" s="218">
        <f>SUM(K25:M25)</f>
        <v>0</v>
      </c>
      <c r="U25" s="212">
        <f>SUM(N25:P25)</f>
        <v>0</v>
      </c>
    </row>
    <row r="26" spans="1:21" s="126" customFormat="1" ht="19.5" customHeight="1">
      <c r="A26" s="125" t="s">
        <v>36</v>
      </c>
      <c r="B26" s="186"/>
      <c r="C26" s="186"/>
      <c r="D26" s="186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217"/>
      <c r="R26" s="207"/>
      <c r="S26" s="219"/>
      <c r="T26" s="219"/>
      <c r="U26" s="213"/>
    </row>
    <row r="27" spans="1:21" s="126" customFormat="1" ht="18" customHeight="1">
      <c r="A27" s="127"/>
      <c r="B27" s="128"/>
      <c r="C27" s="129"/>
      <c r="D27" s="130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38"/>
      <c r="S27" s="139"/>
      <c r="T27" s="139"/>
      <c r="U27" s="140"/>
    </row>
    <row r="28" spans="1:21" ht="19.5" customHeight="1">
      <c r="A28" s="136" t="s">
        <v>37</v>
      </c>
      <c r="B28" s="185">
        <f>+'[2]19'!$D$227/10^6</f>
        <v>11.33029</v>
      </c>
      <c r="C28" s="185">
        <f>B28/4</f>
        <v>2.8325725</v>
      </c>
      <c r="D28" s="185">
        <f>+'[3]ค่าใช้จ่ายดำเนินงาน'!$E$76/10^6</f>
        <v>0.865649</v>
      </c>
      <c r="E28" s="187">
        <f>+'[2]19'!E227/10^6</f>
        <v>0.92065885</v>
      </c>
      <c r="F28" s="187">
        <f>+'[2]19'!F227/10^6</f>
        <v>0.8696389099999999</v>
      </c>
      <c r="G28" s="187">
        <f>+'[2]19'!G227/10^6</f>
        <v>0.8690121300000002</v>
      </c>
      <c r="H28" s="187">
        <f>+'[2]19'!I227/10^6</f>
        <v>0.8309710266666667</v>
      </c>
      <c r="I28" s="187">
        <f>+'[2]19'!J227/10^6</f>
        <v>0</v>
      </c>
      <c r="J28" s="187">
        <f>+'[2]19'!K227/10^6</f>
        <v>0</v>
      </c>
      <c r="K28" s="187">
        <f>+'[2]19'!M227/10^6</f>
        <v>0</v>
      </c>
      <c r="L28" s="187">
        <f>+'[2]19'!N227/10^6</f>
        <v>0</v>
      </c>
      <c r="M28" s="187">
        <f>+'[2]19'!O227/10^6</f>
        <v>0</v>
      </c>
      <c r="N28" s="187">
        <f>+'[2]19'!Q227/10^6</f>
        <v>0</v>
      </c>
      <c r="O28" s="187">
        <f>+'[2]19'!R227/10^6</f>
        <v>0</v>
      </c>
      <c r="P28" s="187">
        <f>+'[2]19'!S227/10^6</f>
        <v>0</v>
      </c>
      <c r="Q28" s="216">
        <f>SUM(E28:P28)</f>
        <v>3.490280916666667</v>
      </c>
      <c r="R28" s="206">
        <f>SUM(E28:G28)</f>
        <v>2.6593098900000003</v>
      </c>
      <c r="S28" s="218">
        <f>SUM(H28:J28)</f>
        <v>0.8309710266666667</v>
      </c>
      <c r="T28" s="218">
        <f>SUM(K28:M28)</f>
        <v>0</v>
      </c>
      <c r="U28" s="212">
        <f>SUM(N28:P28)</f>
        <v>0</v>
      </c>
    </row>
    <row r="29" spans="1:21" s="126" customFormat="1" ht="19.5" customHeight="1">
      <c r="A29" s="125" t="s">
        <v>36</v>
      </c>
      <c r="B29" s="186"/>
      <c r="C29" s="186"/>
      <c r="D29" s="186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217"/>
      <c r="R29" s="207"/>
      <c r="S29" s="219"/>
      <c r="T29" s="219"/>
      <c r="U29" s="213"/>
    </row>
    <row r="30" spans="1:21" s="126" customFormat="1" ht="18" customHeight="1">
      <c r="A30" s="127"/>
      <c r="B30" s="128"/>
      <c r="C30" s="129"/>
      <c r="D30" s="130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3"/>
      <c r="R30" s="138"/>
      <c r="S30" s="139"/>
      <c r="T30" s="139"/>
      <c r="U30" s="140"/>
    </row>
    <row r="31" spans="1:21" ht="19.5" customHeight="1">
      <c r="A31" s="136" t="s">
        <v>38</v>
      </c>
      <c r="B31" s="185">
        <f>+B25-B28</f>
        <v>9.44017</v>
      </c>
      <c r="C31" s="185">
        <f>C25-C28</f>
        <v>2.3600425</v>
      </c>
      <c r="D31" s="185">
        <f>D25-D28</f>
        <v>0.802485</v>
      </c>
      <c r="E31" s="187">
        <f>E25-E28</f>
        <v>0.74748968</v>
      </c>
      <c r="F31" s="187">
        <f>F25-F28</f>
        <v>0.87052328</v>
      </c>
      <c r="G31" s="187">
        <f>G25-G28</f>
        <v>0.8358102799999998</v>
      </c>
      <c r="H31" s="187">
        <f aca="true" t="shared" si="1" ref="H31:P31">H25-H28</f>
        <v>1.3045104133333334</v>
      </c>
      <c r="I31" s="187">
        <f t="shared" si="1"/>
        <v>0</v>
      </c>
      <c r="J31" s="187">
        <f t="shared" si="1"/>
        <v>0</v>
      </c>
      <c r="K31" s="187">
        <f t="shared" si="1"/>
        <v>0</v>
      </c>
      <c r="L31" s="187">
        <f t="shared" si="1"/>
        <v>0</v>
      </c>
      <c r="M31" s="187">
        <f t="shared" si="1"/>
        <v>0</v>
      </c>
      <c r="N31" s="187">
        <f t="shared" si="1"/>
        <v>0</v>
      </c>
      <c r="O31" s="187">
        <f t="shared" si="1"/>
        <v>0</v>
      </c>
      <c r="P31" s="187">
        <f t="shared" si="1"/>
        <v>0</v>
      </c>
      <c r="Q31" s="216">
        <f>Q25-Q28</f>
        <v>3.758333653333334</v>
      </c>
      <c r="R31" s="206">
        <f>R25-R28</f>
        <v>2.45382324</v>
      </c>
      <c r="S31" s="218">
        <f>S25-S28</f>
        <v>1.3045104133333334</v>
      </c>
      <c r="T31" s="218">
        <f>T25-T28</f>
        <v>0</v>
      </c>
      <c r="U31" s="212">
        <f>U25-U28</f>
        <v>0</v>
      </c>
    </row>
    <row r="32" spans="1:21" s="126" customFormat="1" ht="19.5" customHeight="1">
      <c r="A32" s="125" t="s">
        <v>36</v>
      </c>
      <c r="B32" s="186"/>
      <c r="C32" s="186"/>
      <c r="D32" s="186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217"/>
      <c r="R32" s="207"/>
      <c r="S32" s="219"/>
      <c r="T32" s="219"/>
      <c r="U32" s="213"/>
    </row>
    <row r="33" spans="1:21" s="126" customFormat="1" ht="18" customHeight="1">
      <c r="A33" s="127"/>
      <c r="B33" s="128"/>
      <c r="C33" s="129"/>
      <c r="D33" s="130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2"/>
      <c r="R33" s="138"/>
      <c r="S33" s="139"/>
      <c r="T33" s="139"/>
      <c r="U33" s="140"/>
    </row>
    <row r="34" spans="1:21" ht="19.5" customHeight="1">
      <c r="A34" s="136" t="s">
        <v>38</v>
      </c>
      <c r="B34" s="185">
        <f>+'[2]19'!$D$289/10^6</f>
        <v>9.53818</v>
      </c>
      <c r="C34" s="185">
        <f>B34/4</f>
        <v>2.384545</v>
      </c>
      <c r="D34" s="185">
        <f>B34/12</f>
        <v>0.7948483333333334</v>
      </c>
      <c r="E34" s="202">
        <f>+'[2]19'!E289/10^6</f>
        <v>0.39614437000000013</v>
      </c>
      <c r="F34" s="202">
        <f>+'[2]19'!F289/10^6</f>
        <v>0.53279997</v>
      </c>
      <c r="G34" s="202">
        <f>+'[2]19'!G289/10^6</f>
        <v>0.5522052899999997</v>
      </c>
      <c r="H34" s="202">
        <f>+'[2]19'!I289/10^6</f>
        <v>0.9594790566666668</v>
      </c>
      <c r="I34" s="202">
        <f>+'[2]19'!J289/10^6</f>
        <v>0</v>
      </c>
      <c r="J34" s="202">
        <f>+'[2]19'!K289/10^6</f>
        <v>0</v>
      </c>
      <c r="K34" s="202">
        <f>+'[2]19'!M289/10^6</f>
        <v>0</v>
      </c>
      <c r="L34" s="202">
        <f>+'[2]19'!N289/10^6</f>
        <v>0</v>
      </c>
      <c r="M34" s="202">
        <f>+'[2]19'!O289/10^6</f>
        <v>0</v>
      </c>
      <c r="N34" s="202">
        <f>+'[2]19'!Q289/10^6</f>
        <v>0</v>
      </c>
      <c r="O34" s="202">
        <f>+'[2]19'!R289/10^6</f>
        <v>0</v>
      </c>
      <c r="P34" s="202">
        <f>+'[2]19'!S289/10^6</f>
        <v>0</v>
      </c>
      <c r="Q34" s="204">
        <f>SUM(E34:P35)</f>
        <v>2.440628686666667</v>
      </c>
      <c r="R34" s="206">
        <f>SUM(E34:G34)</f>
        <v>1.48114963</v>
      </c>
      <c r="S34" s="218">
        <f>SUM(H34:J34)</f>
        <v>0.9594790566666668</v>
      </c>
      <c r="T34" s="218">
        <f>SUM(K34:M34)</f>
        <v>0</v>
      </c>
      <c r="U34" s="212">
        <f>SUM(N34:P34)</f>
        <v>0</v>
      </c>
    </row>
    <row r="35" spans="1:21" s="126" customFormat="1" ht="19.5" customHeight="1">
      <c r="A35" s="125" t="s">
        <v>39</v>
      </c>
      <c r="B35" s="186"/>
      <c r="C35" s="186"/>
      <c r="D35" s="186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5"/>
      <c r="R35" s="207"/>
      <c r="S35" s="219"/>
      <c r="T35" s="219"/>
      <c r="U35" s="213"/>
    </row>
    <row r="36" spans="1:21" s="126" customFormat="1" ht="18" customHeight="1">
      <c r="A36" s="127"/>
      <c r="B36" s="128"/>
      <c r="C36" s="129"/>
      <c r="D36" s="130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2"/>
      <c r="R36" s="138"/>
      <c r="S36" s="139"/>
      <c r="T36" s="139"/>
      <c r="U36" s="140"/>
    </row>
    <row r="37" spans="1:21" ht="19.5" customHeight="1">
      <c r="A37" s="136" t="s">
        <v>40</v>
      </c>
      <c r="B37" s="185">
        <f>+'[2]19'!$D$335</f>
        <v>28.98626222048043</v>
      </c>
      <c r="C37" s="185">
        <f>B37</f>
        <v>28.98626222048043</v>
      </c>
      <c r="D37" s="185">
        <f>C37</f>
        <v>28.98626222048043</v>
      </c>
      <c r="E37" s="202">
        <f>+'[2]19'!E335</f>
        <v>25.592794785485918</v>
      </c>
      <c r="F37" s="202">
        <f>+'[2]19'!F335</f>
        <v>25.19326776086314</v>
      </c>
      <c r="G37" s="202">
        <f>+'[2]19'!G335</f>
        <v>24.60711025026941</v>
      </c>
      <c r="H37" s="202">
        <f>+'[2]19'!I335</f>
        <v>19.70361244004381</v>
      </c>
      <c r="I37" s="202" t="str">
        <f>+'[2]19'!J335</f>
        <v>-</v>
      </c>
      <c r="J37" s="202" t="str">
        <f>+'[2]19'!K335</f>
        <v>-</v>
      </c>
      <c r="K37" s="202" t="str">
        <f>+'[2]19'!M335</f>
        <v>-</v>
      </c>
      <c r="L37" s="202" t="str">
        <f>+'[2]19'!N335</f>
        <v>-</v>
      </c>
      <c r="M37" s="202" t="str">
        <f>+'[2]19'!O335</f>
        <v>-</v>
      </c>
      <c r="N37" s="202" t="str">
        <f>+'[2]19'!Q335</f>
        <v>-</v>
      </c>
      <c r="O37" s="202" t="str">
        <f>+'[2]19'!R335</f>
        <v>-</v>
      </c>
      <c r="P37" s="202" t="str">
        <f>+'[2]19'!S335</f>
        <v>-</v>
      </c>
      <c r="Q37" s="204">
        <f>+'[2]19'!T335</f>
        <v>23.530069783620274</v>
      </c>
      <c r="R37" s="206">
        <f>+'[2]19'!$H$335</f>
        <v>25.128175764905226</v>
      </c>
      <c r="S37" s="218">
        <f>+'[2]19'!$U$335</f>
        <v>19.70361244004381</v>
      </c>
      <c r="T37" s="218" t="str">
        <f>+'[2]19'!$V$335</f>
        <v>-</v>
      </c>
      <c r="U37" s="212" t="str">
        <f>+'[2]19'!$W$335</f>
        <v>-</v>
      </c>
    </row>
    <row r="38" spans="1:21" s="126" customFormat="1" ht="19.5" customHeight="1">
      <c r="A38" s="144" t="s">
        <v>41</v>
      </c>
      <c r="B38" s="186"/>
      <c r="C38" s="186"/>
      <c r="D38" s="186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5"/>
      <c r="R38" s="207"/>
      <c r="S38" s="219"/>
      <c r="T38" s="219"/>
      <c r="U38" s="213"/>
    </row>
    <row r="39" spans="1:21" s="126" customFormat="1" ht="18" customHeight="1" thickBot="1">
      <c r="A39" s="145"/>
      <c r="B39" s="146"/>
      <c r="C39" s="147"/>
      <c r="D39" s="148"/>
      <c r="E39" s="14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R39" s="152"/>
      <c r="S39" s="153"/>
      <c r="T39" s="153"/>
      <c r="U39" s="154"/>
    </row>
  </sheetData>
  <sheetProtection/>
  <mergeCells count="244">
    <mergeCell ref="S37:S38"/>
    <mergeCell ref="T37:T38"/>
    <mergeCell ref="U37:U38"/>
    <mergeCell ref="A1:U1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4:Q35"/>
    <mergeCell ref="R34:R35"/>
    <mergeCell ref="S34:S35"/>
    <mergeCell ref="T34:T35"/>
    <mergeCell ref="U34:U35"/>
    <mergeCell ref="B37:B38"/>
    <mergeCell ref="C37:C38"/>
    <mergeCell ref="D37:D38"/>
    <mergeCell ref="E37:E38"/>
    <mergeCell ref="F37:F38"/>
    <mergeCell ref="K34:K35"/>
    <mergeCell ref="L34:L35"/>
    <mergeCell ref="M34:M35"/>
    <mergeCell ref="N34:N35"/>
    <mergeCell ref="O34:O35"/>
    <mergeCell ref="P34:P35"/>
    <mergeCell ref="U31:U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S28:S29"/>
    <mergeCell ref="T28:T29"/>
    <mergeCell ref="U28:U29"/>
    <mergeCell ref="B31:B32"/>
    <mergeCell ref="C31:C32"/>
    <mergeCell ref="D31:D32"/>
    <mergeCell ref="E31:E32"/>
    <mergeCell ref="F31:F32"/>
    <mergeCell ref="G31:G32"/>
    <mergeCell ref="H31:H32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T22:T23"/>
    <mergeCell ref="U22:U23"/>
    <mergeCell ref="B25:B26"/>
    <mergeCell ref="C25:C26"/>
    <mergeCell ref="D25:D26"/>
    <mergeCell ref="E25:E26"/>
    <mergeCell ref="F25:F26"/>
    <mergeCell ref="G25:G26"/>
    <mergeCell ref="H25:H26"/>
    <mergeCell ref="I25:I26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T16:T17"/>
    <mergeCell ref="U16:U17"/>
    <mergeCell ref="B19:B20"/>
    <mergeCell ref="C19:C20"/>
    <mergeCell ref="D19:D20"/>
    <mergeCell ref="E19:E20"/>
    <mergeCell ref="F19:F20"/>
    <mergeCell ref="G19:G20"/>
    <mergeCell ref="H19:H20"/>
    <mergeCell ref="I19:I20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T10:T11"/>
    <mergeCell ref="U10:U11"/>
    <mergeCell ref="B13:B14"/>
    <mergeCell ref="C13:C14"/>
    <mergeCell ref="D13:D14"/>
    <mergeCell ref="E13:E14"/>
    <mergeCell ref="F13:F14"/>
    <mergeCell ref="G13:G14"/>
    <mergeCell ref="H13:H14"/>
    <mergeCell ref="I13:I14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R7:R8"/>
    <mergeCell ref="S7:S8"/>
    <mergeCell ref="T7:T8"/>
    <mergeCell ref="U7:U8"/>
    <mergeCell ref="B7:B8"/>
    <mergeCell ref="B28:B29"/>
    <mergeCell ref="C28:C29"/>
    <mergeCell ref="D28:D29"/>
    <mergeCell ref="E28:E29"/>
    <mergeCell ref="F28:F29"/>
    <mergeCell ref="L7:L8"/>
    <mergeCell ref="M7:M8"/>
    <mergeCell ref="N7:N8"/>
    <mergeCell ref="O7:O8"/>
    <mergeCell ref="P7:P8"/>
    <mergeCell ref="Q7:Q8"/>
    <mergeCell ref="U4:U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E2:Q2"/>
    <mergeCell ref="R2:U2"/>
    <mergeCell ref="B2:D2"/>
    <mergeCell ref="B4:B5"/>
    <mergeCell ref="C4:C5"/>
    <mergeCell ref="D4:D5"/>
    <mergeCell ref="E4:E5"/>
    <mergeCell ref="F4:F5"/>
    <mergeCell ref="G4:G5"/>
    <mergeCell ref="H4:H5"/>
  </mergeCells>
  <printOptions/>
  <pageMargins left="0.6299212598425197" right="0.1968503937007874" top="0.4330708661417323" bottom="0.1968503937007874" header="0.3937007874015748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85" zoomScalePageLayoutView="0" workbookViewId="0" topLeftCell="A1">
      <selection activeCell="I1" sqref="I1"/>
    </sheetView>
  </sheetViews>
  <sheetFormatPr defaultColWidth="9.421875" defaultRowHeight="15"/>
  <cols>
    <col min="1" max="12" width="11.140625" style="1" customWidth="1"/>
    <col min="13" max="16384" width="9.421875" style="1" customWidth="1"/>
  </cols>
  <sheetData/>
  <sheetProtection/>
  <printOptions/>
  <pageMargins left="0.6299212598425197" right="0.1968503937007874" top="0.5511811023622047" bottom="0.2755905511811024" header="0.5511811023622047" footer="0.3543307086614173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zoomScalePageLayoutView="0" workbookViewId="0" topLeftCell="A1">
      <selection activeCell="J1" sqref="J1"/>
    </sheetView>
  </sheetViews>
  <sheetFormatPr defaultColWidth="9.421875" defaultRowHeight="15"/>
  <cols>
    <col min="1" max="16384" width="9.421875" style="1" customWidth="1"/>
  </cols>
  <sheetData/>
  <sheetProtection/>
  <printOptions/>
  <pageMargins left="0.82" right="0.23" top="0.38" bottom="0.27" header="0.38" footer="0.3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85" zoomScalePageLayoutView="0" workbookViewId="0" topLeftCell="A1">
      <selection activeCell="J1" sqref="J1"/>
    </sheetView>
  </sheetViews>
  <sheetFormatPr defaultColWidth="9.00390625" defaultRowHeight="15"/>
  <cols>
    <col min="1" max="10" width="9.421875" style="1" customWidth="1"/>
    <col min="11" max="16384" width="9.00390625" style="1" customWidth="1"/>
  </cols>
  <sheetData/>
  <sheetProtection/>
  <printOptions/>
  <pageMargins left="0.83" right="0.29" top="0.53" bottom="0.71" header="0.5" footer="0.5"/>
  <pageSetup horizontalDpi="600" verticalDpi="600" orientation="portrait" paperSize="9" r:id="rId2"/>
  <rowBreaks count="1" manualBreakCount="1"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74"/>
  <sheetViews>
    <sheetView showGridLines="0" zoomScale="85" zoomScaleNormal="85" zoomScalePageLayoutView="0" workbookViewId="0" topLeftCell="A1">
      <selection activeCell="I1" sqref="I1"/>
    </sheetView>
  </sheetViews>
  <sheetFormatPr defaultColWidth="9.00390625" defaultRowHeight="15"/>
  <cols>
    <col min="1" max="1" width="9.00390625" style="3" customWidth="1"/>
    <col min="2" max="2" width="12.7109375" style="3" customWidth="1"/>
    <col min="3" max="3" width="10.421875" style="3" customWidth="1"/>
    <col min="4" max="4" width="11.140625" style="3" customWidth="1"/>
    <col min="5" max="5" width="2.140625" style="3" customWidth="1"/>
    <col min="6" max="6" width="12.7109375" style="3" customWidth="1"/>
    <col min="7" max="9" width="11.421875" style="3" customWidth="1"/>
    <col min="10" max="10" width="5.28125" style="3" customWidth="1"/>
    <col min="11" max="11" width="14.140625" style="3" bestFit="1" customWidth="1"/>
    <col min="12" max="12" width="11.7109375" style="3" bestFit="1" customWidth="1"/>
    <col min="13" max="13" width="10.421875" style="3" bestFit="1" customWidth="1"/>
    <col min="14" max="14" width="7.28125" style="3" bestFit="1" customWidth="1"/>
    <col min="15" max="16" width="6.7109375" style="3" bestFit="1" customWidth="1"/>
    <col min="17" max="17" width="7.8515625" style="3" bestFit="1" customWidth="1"/>
    <col min="18" max="19" width="6.7109375" style="3" bestFit="1" customWidth="1"/>
    <col min="20" max="20" width="7.140625" style="3" bestFit="1" customWidth="1"/>
    <col min="21" max="16384" width="9.00390625" style="3" customWidth="1"/>
  </cols>
  <sheetData>
    <row r="1" spans="1:8" ht="21">
      <c r="A1" s="2" t="s">
        <v>43</v>
      </c>
      <c r="B1" s="2"/>
      <c r="C1" s="2"/>
      <c r="D1" s="2"/>
      <c r="E1" s="2"/>
      <c r="F1" s="2" t="s">
        <v>43</v>
      </c>
      <c r="G1" s="2" t="s">
        <v>44</v>
      </c>
      <c r="H1" s="2"/>
    </row>
    <row r="2" spans="1:10" s="8" customFormat="1" ht="21">
      <c r="A2" s="4" t="s">
        <v>17</v>
      </c>
      <c r="B2" s="5" t="s">
        <v>84</v>
      </c>
      <c r="C2" s="5" t="s">
        <v>83</v>
      </c>
      <c r="D2" s="6"/>
      <c r="E2" s="6"/>
      <c r="F2" s="7"/>
      <c r="G2" s="5" t="s">
        <v>84</v>
      </c>
      <c r="H2" s="5" t="s">
        <v>83</v>
      </c>
      <c r="I2" s="3"/>
      <c r="J2" s="3"/>
    </row>
    <row r="3" spans="1:8" ht="21">
      <c r="A3" s="4" t="s">
        <v>0</v>
      </c>
      <c r="B3" s="9">
        <f>Sheet1!B15</f>
        <v>0.6129689638854584</v>
      </c>
      <c r="C3" s="9">
        <v>0.5894506582920642</v>
      </c>
      <c r="D3" s="10"/>
      <c r="E3" s="10"/>
      <c r="F3" s="4" t="s">
        <v>45</v>
      </c>
      <c r="G3" s="11">
        <f>Sheet1!D14</f>
        <v>0.5868943648476513</v>
      </c>
      <c r="H3" s="11">
        <v>0.5745291807112614</v>
      </c>
    </row>
    <row r="4" spans="1:8" ht="21">
      <c r="A4" s="4" t="s">
        <v>1</v>
      </c>
      <c r="B4" s="9">
        <f>+Sheet1!C15</f>
        <v>0.5706261095284709</v>
      </c>
      <c r="C4" s="9">
        <v>0.5654765905802175</v>
      </c>
      <c r="D4" s="10"/>
      <c r="E4" s="10"/>
      <c r="F4" s="4" t="s">
        <v>46</v>
      </c>
      <c r="G4" s="11"/>
      <c r="H4" s="11">
        <v>0.5556015253332935</v>
      </c>
    </row>
    <row r="5" spans="1:8" s="12" customFormat="1" ht="21">
      <c r="A5" s="4" t="s">
        <v>2</v>
      </c>
      <c r="B5" s="9">
        <f>+Sheet1!D15</f>
        <v>0.5780874964719165</v>
      </c>
      <c r="C5" s="9">
        <v>0.569207165271361</v>
      </c>
      <c r="D5" s="10"/>
      <c r="E5" s="10"/>
      <c r="F5" s="4" t="s">
        <v>47</v>
      </c>
      <c r="G5" s="11"/>
      <c r="H5" s="11">
        <v>0.5224967065685749</v>
      </c>
    </row>
    <row r="6" spans="1:8" ht="21">
      <c r="A6" s="4" t="s">
        <v>3</v>
      </c>
      <c r="B6" s="9">
        <f>+Sheet1!E15</f>
        <v>0.5508175661898067</v>
      </c>
      <c r="C6" s="9">
        <v>0.5391454964073588</v>
      </c>
      <c r="D6" s="10"/>
      <c r="E6" s="10"/>
      <c r="F6" s="4" t="s">
        <v>48</v>
      </c>
      <c r="G6" s="11"/>
      <c r="H6" s="11">
        <v>0.5970493287601895</v>
      </c>
    </row>
    <row r="7" spans="1:8" ht="21">
      <c r="A7" s="4" t="s">
        <v>4</v>
      </c>
      <c r="B7" s="9"/>
      <c r="C7" s="9">
        <v>0.5048477064422557</v>
      </c>
      <c r="D7" s="10"/>
      <c r="E7" s="10"/>
      <c r="F7" s="52" t="s">
        <v>89</v>
      </c>
      <c r="G7" s="49">
        <f>+Sheet1!E14</f>
        <v>0.5775387073072984</v>
      </c>
      <c r="H7" s="49">
        <f>+Sheet1!E6</f>
        <v>0.5653015817304764</v>
      </c>
    </row>
    <row r="8" spans="1:8" ht="21">
      <c r="A8" s="4" t="s">
        <v>5</v>
      </c>
      <c r="B8" s="9"/>
      <c r="C8" s="9">
        <v>0.6251533270809982</v>
      </c>
      <c r="D8" s="10"/>
      <c r="E8" s="10"/>
      <c r="F8" s="6"/>
      <c r="G8" s="13"/>
      <c r="H8" s="13"/>
    </row>
    <row r="9" spans="1:7" ht="21">
      <c r="A9" s="4" t="s">
        <v>6</v>
      </c>
      <c r="B9" s="9"/>
      <c r="C9" s="9">
        <v>0.5224266836686503</v>
      </c>
      <c r="D9" s="10"/>
      <c r="E9" s="12"/>
      <c r="F9" s="12"/>
      <c r="G9" s="12"/>
    </row>
    <row r="10" spans="1:4" ht="21">
      <c r="A10" s="4" t="s">
        <v>7</v>
      </c>
      <c r="B10" s="9"/>
      <c r="C10" s="9">
        <v>0.5189222157192214</v>
      </c>
      <c r="D10" s="10"/>
    </row>
    <row r="11" spans="1:4" ht="21">
      <c r="A11" s="4" t="s">
        <v>8</v>
      </c>
      <c r="B11" s="9"/>
      <c r="C11" s="9">
        <v>0.5263621955004655</v>
      </c>
      <c r="D11" s="10"/>
    </row>
    <row r="12" spans="1:7" s="8" customFormat="1" ht="21">
      <c r="A12" s="4" t="s">
        <v>9</v>
      </c>
      <c r="B12" s="9"/>
      <c r="C12" s="9">
        <v>0.5877626294922624</v>
      </c>
      <c r="D12" s="10"/>
      <c r="E12" s="3"/>
      <c r="F12" s="3"/>
      <c r="G12" s="3"/>
    </row>
    <row r="13" spans="1:7" ht="21">
      <c r="A13" s="4" t="s">
        <v>10</v>
      </c>
      <c r="B13" s="9"/>
      <c r="C13" s="9">
        <v>0.6059229869456306</v>
      </c>
      <c r="D13" s="10"/>
      <c r="E13" s="8"/>
      <c r="F13" s="8"/>
      <c r="G13" s="8"/>
    </row>
    <row r="14" spans="1:4" ht="21">
      <c r="A14" s="4" t="s">
        <v>11</v>
      </c>
      <c r="B14" s="9"/>
      <c r="C14" s="9">
        <v>0.5969880368655226</v>
      </c>
      <c r="D14" s="10"/>
    </row>
    <row r="16" spans="1:6" ht="21">
      <c r="A16" s="3" t="s">
        <v>33</v>
      </c>
      <c r="B16" s="3">
        <f>+data!B22</f>
        <v>0.5409277382994662</v>
      </c>
      <c r="F16" s="2" t="s">
        <v>33</v>
      </c>
    </row>
    <row r="17" spans="1:10" ht="21">
      <c r="A17" s="4" t="s">
        <v>17</v>
      </c>
      <c r="B17" s="14" t="s">
        <v>85</v>
      </c>
      <c r="C17" s="5" t="s">
        <v>84</v>
      </c>
      <c r="D17" s="5" t="s">
        <v>83</v>
      </c>
      <c r="F17" s="4" t="s">
        <v>17</v>
      </c>
      <c r="G17" s="14" t="s">
        <v>85</v>
      </c>
      <c r="H17" s="5" t="s">
        <v>84</v>
      </c>
      <c r="I17" s="5" t="s">
        <v>83</v>
      </c>
      <c r="J17" s="15"/>
    </row>
    <row r="18" spans="1:12" ht="21">
      <c r="A18" s="7" t="s">
        <v>0</v>
      </c>
      <c r="B18" s="106">
        <f>+'[3]อัตราการใช้น้ำรายเดือน'!$AC$43</f>
        <v>0.5408707321066989</v>
      </c>
      <c r="C18" s="16">
        <f>data!E$22</f>
        <v>0.5036711060987449</v>
      </c>
      <c r="D18" s="16">
        <v>0.5010121304362297</v>
      </c>
      <c r="F18" s="4" t="s">
        <v>45</v>
      </c>
      <c r="G18" s="16">
        <f>$B$18</f>
        <v>0.5408707321066989</v>
      </c>
      <c r="H18" s="16">
        <f>data!$R$22</f>
        <v>0.5201384518565135</v>
      </c>
      <c r="I18" s="17">
        <v>0.5188784506313856</v>
      </c>
      <c r="K18" s="159"/>
      <c r="L18" s="159"/>
    </row>
    <row r="19" spans="1:12" ht="21">
      <c r="A19" s="7" t="s">
        <v>1</v>
      </c>
      <c r="B19" s="106">
        <f>+'[3]อัตราการใช้น้ำรายเดือน'!$AD$43</f>
        <v>0.564459263375629</v>
      </c>
      <c r="C19" s="16">
        <f>data!F$22</f>
        <v>0.5448209737827715</v>
      </c>
      <c r="D19" s="16">
        <v>0.5351067815661297</v>
      </c>
      <c r="F19" s="4" t="s">
        <v>46</v>
      </c>
      <c r="G19" s="16">
        <f>$B$18</f>
        <v>0.5408707321066989</v>
      </c>
      <c r="H19" s="16"/>
      <c r="I19" s="17">
        <v>0.552068141556462</v>
      </c>
      <c r="K19" s="159"/>
      <c r="L19" s="159"/>
    </row>
    <row r="20" spans="1:12" ht="21">
      <c r="A20" s="7" t="s">
        <v>2</v>
      </c>
      <c r="B20" s="106">
        <f>+'[3]อัตราการใช้น้ำรายเดือน'!$AE$43</f>
        <v>0.5420327842810194</v>
      </c>
      <c r="C20" s="16">
        <f>data!G$22</f>
        <v>0.5125126573123101</v>
      </c>
      <c r="D20" s="16">
        <v>0.5211071286340103</v>
      </c>
      <c r="F20" s="4" t="s">
        <v>47</v>
      </c>
      <c r="G20" s="16">
        <f>$B$18</f>
        <v>0.5408707321066989</v>
      </c>
      <c r="H20" s="16"/>
      <c r="I20" s="17">
        <v>0.625868603758051</v>
      </c>
      <c r="K20" s="159"/>
      <c r="L20" s="159"/>
    </row>
    <row r="21" spans="1:12" ht="21">
      <c r="A21" s="7" t="s">
        <v>3</v>
      </c>
      <c r="B21" s="106">
        <f>+'[3]อัตราการใช้น้ำรายเดือน'!$AF$43</f>
        <v>0.5536978153634894</v>
      </c>
      <c r="C21" s="16">
        <f>data!H$22</f>
        <v>0.5375613330141084</v>
      </c>
      <c r="D21" s="16">
        <v>0.541232350170215</v>
      </c>
      <c r="F21" s="4" t="s">
        <v>48</v>
      </c>
      <c r="G21" s="16">
        <f>$B$18</f>
        <v>0.5408707321066989</v>
      </c>
      <c r="H21" s="16"/>
      <c r="I21" s="17">
        <v>0.5208223490064922</v>
      </c>
      <c r="K21" s="159"/>
      <c r="L21" s="159"/>
    </row>
    <row r="22" spans="1:12" s="23" customFormat="1" ht="21">
      <c r="A22" s="18" t="s">
        <v>4</v>
      </c>
      <c r="B22" s="106">
        <f>+'[3]อัตราการใช้น้ำรายเดือน'!$AG$43</f>
        <v>0.6024237344369358</v>
      </c>
      <c r="C22" s="16"/>
      <c r="D22" s="19">
        <v>0.6021584645015607</v>
      </c>
      <c r="E22" s="3"/>
      <c r="F22" s="20" t="str">
        <f>F7</f>
        <v>สะสม 4 เดือน</v>
      </c>
      <c r="G22" s="16">
        <f>$B$18</f>
        <v>0.5408707321066989</v>
      </c>
      <c r="H22" s="50">
        <f>data!Q22</f>
        <v>0.524</v>
      </c>
      <c r="I22" s="50">
        <v>0.524</v>
      </c>
      <c r="J22" s="22"/>
      <c r="K22" s="160"/>
      <c r="L22" s="159"/>
    </row>
    <row r="23" spans="1:12" s="24" customFormat="1" ht="21">
      <c r="A23" s="18" t="s">
        <v>5</v>
      </c>
      <c r="B23" s="106">
        <f>+'[3]อัตราการใช้น้ำรายเดือน'!$AH$43</f>
        <v>0.5240829680832387</v>
      </c>
      <c r="C23" s="16"/>
      <c r="D23" s="19">
        <v>0.5210514710702431</v>
      </c>
      <c r="F23" s="25"/>
      <c r="G23" s="26"/>
      <c r="H23" s="27"/>
      <c r="I23" s="27"/>
      <c r="J23" s="27"/>
      <c r="K23" s="161"/>
      <c r="L23" s="159"/>
    </row>
    <row r="24" spans="1:12" s="23" customFormat="1" ht="21">
      <c r="A24" s="18" t="s">
        <v>6</v>
      </c>
      <c r="B24" s="106">
        <f>+'[3]อัตราการใช้น้ำรายเดือน'!$AI$43</f>
        <v>0.622252483986483</v>
      </c>
      <c r="C24" s="16"/>
      <c r="D24" s="19">
        <v>0.6468701310603978</v>
      </c>
      <c r="K24" s="160"/>
      <c r="L24" s="159"/>
    </row>
    <row r="25" spans="1:15" ht="21">
      <c r="A25" s="7" t="s">
        <v>7</v>
      </c>
      <c r="B25" s="106">
        <f>+'[3]อัตราการใช้น้ำรายเดือน'!$AJ$43</f>
        <v>0.64388682089819</v>
      </c>
      <c r="C25" s="16"/>
      <c r="D25" s="16">
        <v>0.6231833329901729</v>
      </c>
      <c r="E25" s="23"/>
      <c r="F25" s="23"/>
      <c r="G25" s="23"/>
      <c r="H25" s="23"/>
      <c r="I25" s="23"/>
      <c r="J25" s="23"/>
      <c r="K25" s="162"/>
      <c r="L25" s="159"/>
      <c r="M25" s="28"/>
      <c r="N25" s="28"/>
      <c r="O25" s="28"/>
    </row>
    <row r="26" spans="1:15" ht="21">
      <c r="A26" s="7" t="s">
        <v>8</v>
      </c>
      <c r="B26" s="106">
        <f>+'[3]อัตราการใช้น้ำรายเดือน'!$AK$43</f>
        <v>0.6268885889938521</v>
      </c>
      <c r="C26" s="16"/>
      <c r="D26" s="16">
        <v>0.6052601278671635</v>
      </c>
      <c r="K26" s="163"/>
      <c r="L26" s="159"/>
      <c r="M26" s="12"/>
      <c r="N26" s="12"/>
      <c r="O26" s="12"/>
    </row>
    <row r="27" spans="1:15" ht="21">
      <c r="A27" s="7" t="s">
        <v>9</v>
      </c>
      <c r="B27" s="106">
        <f>+'[3]อัตราการใช้น้ำรายเดือน'!$AL$43</f>
        <v>0.5779370291674716</v>
      </c>
      <c r="C27" s="16"/>
      <c r="D27" s="16">
        <v>0.5035360927346174</v>
      </c>
      <c r="K27" s="163"/>
      <c r="L27" s="159"/>
      <c r="M27" s="12"/>
      <c r="N27" s="12"/>
      <c r="O27" s="12"/>
    </row>
    <row r="28" spans="1:15" ht="21">
      <c r="A28" s="7" t="s">
        <v>10</v>
      </c>
      <c r="B28" s="106">
        <f>+'[3]อัตราการใช้น้ำรายเดือน'!$AM$43</f>
        <v>0.56878535209531</v>
      </c>
      <c r="C28" s="16"/>
      <c r="D28" s="16">
        <v>0.5292401673786782</v>
      </c>
      <c r="K28" s="163"/>
      <c r="L28" s="159"/>
      <c r="M28" s="12"/>
      <c r="N28" s="12"/>
      <c r="O28" s="12"/>
    </row>
    <row r="29" spans="1:15" ht="21">
      <c r="A29" s="7" t="s">
        <v>11</v>
      </c>
      <c r="B29" s="106">
        <f>+'[3]อัตราการใช้น้ำรายเดือน'!$AN$43</f>
        <v>0.5966111458736827</v>
      </c>
      <c r="C29" s="16"/>
      <c r="D29" s="16">
        <v>0.5302518732508802</v>
      </c>
      <c r="K29" s="163"/>
      <c r="L29" s="159"/>
      <c r="M29" s="12"/>
      <c r="N29" s="12"/>
      <c r="O29" s="12"/>
    </row>
    <row r="30" spans="11:15" ht="21">
      <c r="K30" s="12"/>
      <c r="L30" s="12"/>
      <c r="M30" s="12"/>
      <c r="N30" s="12"/>
      <c r="O30" s="12"/>
    </row>
    <row r="31" spans="1:15" ht="21">
      <c r="A31" s="2" t="s">
        <v>49</v>
      </c>
      <c r="B31" s="47">
        <f>+data!B4</f>
        <v>223</v>
      </c>
      <c r="F31" s="2" t="s">
        <v>49</v>
      </c>
      <c r="K31" s="2" t="s">
        <v>49</v>
      </c>
      <c r="L31" s="12"/>
      <c r="M31" s="12"/>
      <c r="N31" s="12"/>
      <c r="O31" s="12"/>
    </row>
    <row r="32" spans="1:17" ht="42">
      <c r="A32" s="14" t="s">
        <v>17</v>
      </c>
      <c r="B32" s="14" t="s">
        <v>85</v>
      </c>
      <c r="C32" s="5" t="s">
        <v>84</v>
      </c>
      <c r="D32" s="5" t="s">
        <v>83</v>
      </c>
      <c r="E32" s="29"/>
      <c r="F32" s="14" t="s">
        <v>50</v>
      </c>
      <c r="G32" s="14" t="s">
        <v>85</v>
      </c>
      <c r="H32" s="5" t="s">
        <v>84</v>
      </c>
      <c r="I32" s="5" t="s">
        <v>83</v>
      </c>
      <c r="J32" s="30"/>
      <c r="K32" s="5" t="s">
        <v>24</v>
      </c>
      <c r="L32" s="14" t="s">
        <v>85</v>
      </c>
      <c r="M32" s="5" t="s">
        <v>84</v>
      </c>
      <c r="N32" s="5" t="s">
        <v>83</v>
      </c>
      <c r="O32" s="15"/>
      <c r="P32" s="12"/>
      <c r="Q32" s="12"/>
    </row>
    <row r="33" spans="1:17" ht="21">
      <c r="A33" s="7" t="s">
        <v>0</v>
      </c>
      <c r="B33" s="107">
        <f>+'[3]ผู้ใช้น้ำเพิ่ม-cal'!$AB$42</f>
        <v>9</v>
      </c>
      <c r="C33" s="31">
        <f>data!E$4</f>
        <v>10</v>
      </c>
      <c r="D33" s="31">
        <v>6</v>
      </c>
      <c r="F33" s="7" t="s">
        <v>0</v>
      </c>
      <c r="G33" s="31">
        <f>B33</f>
        <v>9</v>
      </c>
      <c r="H33" s="31">
        <f>C33</f>
        <v>10</v>
      </c>
      <c r="I33" s="31">
        <v>6</v>
      </c>
      <c r="J33" s="32"/>
      <c r="K33" s="31" t="s">
        <v>45</v>
      </c>
      <c r="L33" s="31">
        <f>B31/4</f>
        <v>55.75</v>
      </c>
      <c r="M33" s="31">
        <f>SUM(C33:C35)</f>
        <v>41</v>
      </c>
      <c r="N33" s="31">
        <v>26</v>
      </c>
      <c r="O33" s="33"/>
      <c r="P33" s="12"/>
      <c r="Q33" s="12"/>
    </row>
    <row r="34" spans="1:17" ht="21">
      <c r="A34" s="7" t="s">
        <v>1</v>
      </c>
      <c r="B34" s="107">
        <f>+'[3]ผู้ใช้น้ำเพิ่ม-cal'!$AC$42</f>
        <v>19</v>
      </c>
      <c r="C34" s="31">
        <f>data!F$4</f>
        <v>17</v>
      </c>
      <c r="D34" s="31">
        <v>12</v>
      </c>
      <c r="F34" s="7" t="s">
        <v>1</v>
      </c>
      <c r="G34" s="31">
        <f aca="true" t="shared" si="0" ref="G34:G44">G33+B34</f>
        <v>28</v>
      </c>
      <c r="H34" s="31">
        <f>+H33+C34</f>
        <v>27</v>
      </c>
      <c r="I34" s="31">
        <v>18</v>
      </c>
      <c r="J34" s="32"/>
      <c r="K34" s="31" t="s">
        <v>46</v>
      </c>
      <c r="L34" s="31">
        <f>$L$33</f>
        <v>55.75</v>
      </c>
      <c r="M34" s="31"/>
      <c r="N34" s="31">
        <v>95</v>
      </c>
      <c r="O34" s="33"/>
      <c r="P34" s="12"/>
      <c r="Q34" s="12"/>
    </row>
    <row r="35" spans="1:17" ht="21">
      <c r="A35" s="7" t="s">
        <v>2</v>
      </c>
      <c r="B35" s="107">
        <f>+'[3]ผู้ใช้น้ำเพิ่ม-cal'!$AD$42</f>
        <v>12</v>
      </c>
      <c r="C35" s="31">
        <f>data!G$4</f>
        <v>14</v>
      </c>
      <c r="D35" s="31">
        <v>8</v>
      </c>
      <c r="F35" s="7" t="s">
        <v>51</v>
      </c>
      <c r="G35" s="31">
        <f t="shared" si="0"/>
        <v>40</v>
      </c>
      <c r="H35" s="31">
        <f>+H34+C35</f>
        <v>41</v>
      </c>
      <c r="I35" s="31">
        <v>26</v>
      </c>
      <c r="J35" s="32"/>
      <c r="K35" s="31" t="s">
        <v>47</v>
      </c>
      <c r="L35" s="31">
        <f>$L$33</f>
        <v>55.75</v>
      </c>
      <c r="M35" s="31"/>
      <c r="N35" s="31">
        <v>75</v>
      </c>
      <c r="O35" s="33"/>
      <c r="P35" s="12"/>
      <c r="Q35" s="12"/>
    </row>
    <row r="36" spans="1:17" ht="21">
      <c r="A36" s="7" t="s">
        <v>3</v>
      </c>
      <c r="B36" s="107">
        <f>+'[3]ผู้ใช้น้ำเพิ่ม-cal'!$AE$42</f>
        <v>21</v>
      </c>
      <c r="C36" s="31">
        <f>data!H$4</f>
        <v>25</v>
      </c>
      <c r="D36" s="31">
        <v>20</v>
      </c>
      <c r="F36" s="7" t="s">
        <v>3</v>
      </c>
      <c r="G36" s="31">
        <f t="shared" si="0"/>
        <v>61</v>
      </c>
      <c r="H36" s="31">
        <f>+H35+C36</f>
        <v>66</v>
      </c>
      <c r="I36" s="31">
        <v>46</v>
      </c>
      <c r="J36" s="32"/>
      <c r="K36" s="31" t="s">
        <v>48</v>
      </c>
      <c r="L36" s="31">
        <f>$L$33</f>
        <v>55.75</v>
      </c>
      <c r="M36" s="31"/>
      <c r="N36" s="31">
        <v>44</v>
      </c>
      <c r="O36" s="33"/>
      <c r="P36" s="12"/>
      <c r="Q36" s="12"/>
    </row>
    <row r="37" spans="1:17" ht="21">
      <c r="A37" s="7" t="s">
        <v>4</v>
      </c>
      <c r="B37" s="107">
        <f>+'[3]ผู้ใช้น้ำเพิ่ม-cal'!$AF$42</f>
        <v>18</v>
      </c>
      <c r="C37" s="31"/>
      <c r="D37" s="31">
        <v>21</v>
      </c>
      <c r="F37" s="7" t="s">
        <v>4</v>
      </c>
      <c r="G37" s="31">
        <f t="shared" si="0"/>
        <v>79</v>
      </c>
      <c r="H37" s="31"/>
      <c r="I37" s="31">
        <v>67</v>
      </c>
      <c r="J37" s="32"/>
      <c r="K37" s="33"/>
      <c r="L37" s="33"/>
      <c r="M37" s="33">
        <f>SUM(M33:M36)</f>
        <v>41</v>
      </c>
      <c r="N37" s="33"/>
      <c r="O37" s="33"/>
      <c r="P37" s="12"/>
      <c r="Q37" s="12"/>
    </row>
    <row r="38" spans="1:17" ht="21">
      <c r="A38" s="7" t="s">
        <v>5</v>
      </c>
      <c r="B38" s="107">
        <f>+'[3]ผู้ใช้น้ำเพิ่ม-cal'!$AG$42</f>
        <v>21</v>
      </c>
      <c r="C38" s="31"/>
      <c r="D38" s="31">
        <v>54</v>
      </c>
      <c r="F38" s="7" t="s">
        <v>52</v>
      </c>
      <c r="G38" s="31">
        <f t="shared" si="0"/>
        <v>100</v>
      </c>
      <c r="H38" s="31"/>
      <c r="I38" s="31">
        <v>121</v>
      </c>
      <c r="J38" s="32"/>
      <c r="K38" s="33"/>
      <c r="L38" s="33"/>
      <c r="M38" s="33"/>
      <c r="N38" s="33"/>
      <c r="O38" s="33"/>
      <c r="P38" s="12"/>
      <c r="Q38" s="12"/>
    </row>
    <row r="39" spans="1:17" ht="21">
      <c r="A39" s="7" t="s">
        <v>6</v>
      </c>
      <c r="B39" s="107">
        <f>+'[3]ผู้ใช้น้ำเพิ่ม-cal'!$AH$42</f>
        <v>31</v>
      </c>
      <c r="C39" s="31"/>
      <c r="D39" s="31">
        <v>35</v>
      </c>
      <c r="F39" s="7" t="s">
        <v>6</v>
      </c>
      <c r="G39" s="31">
        <f t="shared" si="0"/>
        <v>131</v>
      </c>
      <c r="H39" s="31"/>
      <c r="I39" s="31">
        <v>156</v>
      </c>
      <c r="J39" s="32"/>
      <c r="K39" s="33"/>
      <c r="L39" s="33"/>
      <c r="M39" s="33"/>
      <c r="N39" s="33"/>
      <c r="O39" s="33"/>
      <c r="P39" s="12"/>
      <c r="Q39" s="12"/>
    </row>
    <row r="40" spans="1:17" ht="21">
      <c r="A40" s="7" t="s">
        <v>7</v>
      </c>
      <c r="B40" s="107">
        <f>+'[3]ผู้ใช้น้ำเพิ่ม-cal'!$AI$42</f>
        <v>29</v>
      </c>
      <c r="C40" s="31"/>
      <c r="D40" s="31">
        <v>25</v>
      </c>
      <c r="F40" s="7" t="s">
        <v>7</v>
      </c>
      <c r="G40" s="31">
        <f t="shared" si="0"/>
        <v>160</v>
      </c>
      <c r="H40" s="31"/>
      <c r="I40" s="31">
        <v>181</v>
      </c>
      <c r="J40" s="32"/>
      <c r="K40" s="33"/>
      <c r="L40" s="33"/>
      <c r="M40" s="33"/>
      <c r="N40" s="33"/>
      <c r="O40" s="33"/>
      <c r="P40" s="12"/>
      <c r="Q40" s="12"/>
    </row>
    <row r="41" spans="1:17" ht="21">
      <c r="A41" s="7" t="s">
        <v>8</v>
      </c>
      <c r="B41" s="107">
        <f>+'[3]ผู้ใช้น้ำเพิ่ม-cal'!$AJ$42</f>
        <v>20</v>
      </c>
      <c r="C41" s="31"/>
      <c r="D41" s="31">
        <v>15</v>
      </c>
      <c r="F41" s="7" t="s">
        <v>53</v>
      </c>
      <c r="G41" s="31">
        <f t="shared" si="0"/>
        <v>180</v>
      </c>
      <c r="H41" s="31"/>
      <c r="I41" s="31">
        <v>196</v>
      </c>
      <c r="J41" s="32"/>
      <c r="K41" s="33"/>
      <c r="L41" s="33"/>
      <c r="M41" s="33"/>
      <c r="N41" s="33"/>
      <c r="O41" s="33"/>
      <c r="P41" s="12"/>
      <c r="Q41" s="12"/>
    </row>
    <row r="42" spans="1:15" ht="21">
      <c r="A42" s="7" t="s">
        <v>9</v>
      </c>
      <c r="B42" s="107">
        <f>+'[3]ผู้ใช้น้ำเพิ่ม-cal'!$AK$42</f>
        <v>14</v>
      </c>
      <c r="C42" s="31"/>
      <c r="D42" s="31">
        <v>8</v>
      </c>
      <c r="F42" s="7" t="s">
        <v>9</v>
      </c>
      <c r="G42" s="31">
        <f t="shared" si="0"/>
        <v>194</v>
      </c>
      <c r="H42" s="31"/>
      <c r="I42" s="31">
        <v>204</v>
      </c>
      <c r="J42" s="33"/>
      <c r="K42" s="33"/>
      <c r="L42" s="33"/>
      <c r="M42" s="33"/>
      <c r="N42" s="33"/>
      <c r="O42" s="33"/>
    </row>
    <row r="43" spans="1:15" s="36" customFormat="1" ht="21">
      <c r="A43" s="18" t="s">
        <v>10</v>
      </c>
      <c r="B43" s="107">
        <f>+'[3]ผู้ใช้น้ำเพิ่ม-cal'!$AL$42</f>
        <v>16</v>
      </c>
      <c r="C43" s="31"/>
      <c r="D43" s="34">
        <v>20</v>
      </c>
      <c r="E43" s="24"/>
      <c r="F43" s="18" t="s">
        <v>10</v>
      </c>
      <c r="G43" s="34">
        <f t="shared" si="0"/>
        <v>210</v>
      </c>
      <c r="H43" s="31"/>
      <c r="I43" s="34">
        <v>224</v>
      </c>
      <c r="J43" s="35"/>
      <c r="K43" s="35"/>
      <c r="L43" s="35"/>
      <c r="M43" s="35"/>
      <c r="N43" s="35"/>
      <c r="O43" s="35"/>
    </row>
    <row r="44" spans="1:10" s="23" customFormat="1" ht="21">
      <c r="A44" s="18" t="s">
        <v>11</v>
      </c>
      <c r="B44" s="107">
        <f>+'[3]ผู้ใช้น้ำเพิ่ม-cal'!$AM$42</f>
        <v>14</v>
      </c>
      <c r="C44" s="31"/>
      <c r="D44" s="34">
        <v>16</v>
      </c>
      <c r="E44" s="24"/>
      <c r="F44" s="18" t="s">
        <v>54</v>
      </c>
      <c r="G44" s="34">
        <f t="shared" si="0"/>
        <v>224</v>
      </c>
      <c r="H44" s="31"/>
      <c r="I44" s="34">
        <v>240</v>
      </c>
      <c r="J44" s="35"/>
    </row>
    <row r="45" spans="2:14" ht="21">
      <c r="B45" s="109">
        <f>SUM(B33:B44)</f>
        <v>224</v>
      </c>
      <c r="C45" s="109">
        <f>SUM(C33:C44)</f>
        <v>66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1" ht="28.5" customHeight="1">
      <c r="A46" s="2" t="s">
        <v>55</v>
      </c>
      <c r="B46" s="46">
        <f>+data!B31</f>
        <v>9.44017</v>
      </c>
      <c r="F46" s="2" t="s">
        <v>55</v>
      </c>
      <c r="K46" s="2" t="s">
        <v>55</v>
      </c>
    </row>
    <row r="47" spans="1:14" ht="20.25" customHeight="1">
      <c r="A47" s="4" t="s">
        <v>17</v>
      </c>
      <c r="B47" s="14" t="s">
        <v>85</v>
      </c>
      <c r="C47" s="5" t="s">
        <v>84</v>
      </c>
      <c r="D47" s="5" t="s">
        <v>83</v>
      </c>
      <c r="F47" s="7" t="s">
        <v>50</v>
      </c>
      <c r="G47" s="14" t="s">
        <v>85</v>
      </c>
      <c r="H47" s="5" t="s">
        <v>84</v>
      </c>
      <c r="I47" s="5" t="s">
        <v>83</v>
      </c>
      <c r="J47" s="15"/>
      <c r="K47" s="5" t="s">
        <v>56</v>
      </c>
      <c r="L47" s="14" t="s">
        <v>85</v>
      </c>
      <c r="M47" s="5" t="s">
        <v>84</v>
      </c>
      <c r="N47" s="5" t="s">
        <v>83</v>
      </c>
    </row>
    <row r="48" spans="1:17" ht="20.25" customHeight="1">
      <c r="A48" s="7" t="s">
        <v>0</v>
      </c>
      <c r="B48" s="106">
        <f>+'[3]EBITDA61'!$B$76/10^6</f>
        <v>0.67949</v>
      </c>
      <c r="C48" s="16">
        <f>data!E$31</f>
        <v>0.74748968</v>
      </c>
      <c r="D48" s="16">
        <v>0.66965663</v>
      </c>
      <c r="F48" s="7" t="s">
        <v>0</v>
      </c>
      <c r="G48" s="16">
        <f>B48</f>
        <v>0.67949</v>
      </c>
      <c r="H48" s="16">
        <f>C48</f>
        <v>0.74748968</v>
      </c>
      <c r="I48" s="16">
        <v>0.66965663</v>
      </c>
      <c r="J48" s="37"/>
      <c r="K48" s="16" t="s">
        <v>45</v>
      </c>
      <c r="L48" s="16">
        <f>B46/4</f>
        <v>2.3600425</v>
      </c>
      <c r="M48" s="16">
        <f>SUM(C48:C50)</f>
        <v>2.45382324</v>
      </c>
      <c r="N48" s="16">
        <v>2.0445244799999998</v>
      </c>
      <c r="P48" s="164"/>
      <c r="Q48" s="164"/>
    </row>
    <row r="49" spans="1:17" ht="20.25" customHeight="1">
      <c r="A49" s="7" t="s">
        <v>1</v>
      </c>
      <c r="B49" s="106">
        <f>+'[3]EBITDA61'!$C$76/10^6</f>
        <v>0.766774</v>
      </c>
      <c r="C49" s="16">
        <f>data!F$31</f>
        <v>0.87052328</v>
      </c>
      <c r="D49" s="16">
        <v>0.8092816899999999</v>
      </c>
      <c r="F49" s="7" t="s">
        <v>1</v>
      </c>
      <c r="G49" s="16">
        <f aca="true" t="shared" si="1" ref="G49:G59">G48+B48</f>
        <v>1.35898</v>
      </c>
      <c r="H49" s="16">
        <f>+H48+C49</f>
        <v>1.6180129600000002</v>
      </c>
      <c r="I49" s="16">
        <v>1.47893832</v>
      </c>
      <c r="J49" s="37"/>
      <c r="K49" s="16" t="s">
        <v>46</v>
      </c>
      <c r="L49" s="16">
        <f>$L$48</f>
        <v>2.3600425</v>
      </c>
      <c r="M49" s="16"/>
      <c r="N49" s="16">
        <v>2.7601959000000003</v>
      </c>
      <c r="P49" s="164"/>
      <c r="Q49" s="164"/>
    </row>
    <row r="50" spans="1:17" ht="20.25" customHeight="1">
      <c r="A50" s="7" t="s">
        <v>2</v>
      </c>
      <c r="B50" s="106">
        <f>+'[3]EBITDA61'!$D$76/10^6</f>
        <v>0.618166</v>
      </c>
      <c r="C50" s="16">
        <f>data!G$31</f>
        <v>0.8358102799999998</v>
      </c>
      <c r="D50" s="16">
        <v>0.5655861599999998</v>
      </c>
      <c r="F50" s="7" t="s">
        <v>57</v>
      </c>
      <c r="G50" s="16">
        <f t="shared" si="1"/>
        <v>2.125754</v>
      </c>
      <c r="H50" s="16">
        <f>+H49+C50</f>
        <v>2.45382324</v>
      </c>
      <c r="I50" s="16">
        <v>2.0445244799999998</v>
      </c>
      <c r="J50" s="37"/>
      <c r="K50" s="16" t="s">
        <v>47</v>
      </c>
      <c r="L50" s="16">
        <f>$L$48</f>
        <v>2.3600425</v>
      </c>
      <c r="M50" s="16"/>
      <c r="N50" s="16">
        <v>3.2199097199999995</v>
      </c>
      <c r="P50" s="164"/>
      <c r="Q50" s="164"/>
    </row>
    <row r="51" spans="1:17" ht="20.25" customHeight="1">
      <c r="A51" s="7" t="s">
        <v>3</v>
      </c>
      <c r="B51" s="106">
        <f>+'[3]EBITDA61'!$E$76/10^6</f>
        <v>0.802485</v>
      </c>
      <c r="C51" s="16">
        <f>data!H$31</f>
        <v>1.3045104133333334</v>
      </c>
      <c r="D51" s="16">
        <v>0.9299678500000003</v>
      </c>
      <c r="F51" s="7" t="s">
        <v>3</v>
      </c>
      <c r="G51" s="16">
        <f t="shared" si="1"/>
        <v>2.74392</v>
      </c>
      <c r="H51" s="16">
        <f>+H50+C51</f>
        <v>3.7583336533333336</v>
      </c>
      <c r="I51" s="16">
        <v>2.97449233</v>
      </c>
      <c r="J51" s="37"/>
      <c r="K51" s="16" t="s">
        <v>48</v>
      </c>
      <c r="L51" s="16">
        <f>$L$48</f>
        <v>2.3600425</v>
      </c>
      <c r="M51" s="16"/>
      <c r="N51" s="16">
        <v>2.0476483599999997</v>
      </c>
      <c r="P51" s="164"/>
      <c r="Q51" s="164"/>
    </row>
    <row r="52" spans="1:17" ht="20.25" customHeight="1">
      <c r="A52" s="7" t="s">
        <v>4</v>
      </c>
      <c r="B52" s="106">
        <f>+'[3]EBITDA61'!$F$76/10^6</f>
        <v>0.785931</v>
      </c>
      <c r="C52" s="16"/>
      <c r="D52" s="16">
        <v>0.99965405</v>
      </c>
      <c r="F52" s="7" t="s">
        <v>4</v>
      </c>
      <c r="G52" s="16">
        <f t="shared" si="1"/>
        <v>3.546405</v>
      </c>
      <c r="H52" s="16"/>
      <c r="I52" s="16">
        <v>3.9741463799999996</v>
      </c>
      <c r="J52" s="37"/>
      <c r="K52" s="37"/>
      <c r="L52" s="37"/>
      <c r="M52" s="37">
        <f>SUM(M48:M51)</f>
        <v>2.45382324</v>
      </c>
      <c r="N52" s="37"/>
      <c r="O52" s="12"/>
      <c r="P52" s="164"/>
      <c r="Q52" s="164"/>
    </row>
    <row r="53" spans="1:17" ht="20.25" customHeight="1">
      <c r="A53" s="7" t="s">
        <v>5</v>
      </c>
      <c r="B53" s="106">
        <f>+'[3]EBITDA61'!$G$76/10^6</f>
        <v>0.710729</v>
      </c>
      <c r="C53" s="16"/>
      <c r="D53" s="16">
        <v>0.8305740000000001</v>
      </c>
      <c r="F53" s="7" t="s">
        <v>52</v>
      </c>
      <c r="G53" s="16">
        <f t="shared" si="1"/>
        <v>4.332336</v>
      </c>
      <c r="H53" s="16"/>
      <c r="I53" s="16">
        <v>4.80472038</v>
      </c>
      <c r="J53" s="37"/>
      <c r="K53" s="37"/>
      <c r="L53" s="37"/>
      <c r="M53" s="37"/>
      <c r="N53" s="37"/>
      <c r="O53" s="12"/>
      <c r="P53" s="164"/>
      <c r="Q53" s="164"/>
    </row>
    <row r="54" spans="1:17" ht="20.25" customHeight="1">
      <c r="A54" s="7" t="s">
        <v>6</v>
      </c>
      <c r="B54" s="106">
        <f>+'[3]EBITDA61'!$H$76/10^6</f>
        <v>1.029713</v>
      </c>
      <c r="C54" s="16"/>
      <c r="D54" s="16">
        <v>1.2276803299999997</v>
      </c>
      <c r="F54" s="7" t="s">
        <v>6</v>
      </c>
      <c r="G54" s="16">
        <f t="shared" si="1"/>
        <v>5.0430649999999995</v>
      </c>
      <c r="H54" s="16"/>
      <c r="I54" s="16">
        <v>6.032400709999999</v>
      </c>
      <c r="J54" s="37"/>
      <c r="K54" s="37"/>
      <c r="L54" s="37"/>
      <c r="M54" s="37"/>
      <c r="N54" s="37"/>
      <c r="O54" s="12"/>
      <c r="P54" s="164"/>
      <c r="Q54" s="164"/>
    </row>
    <row r="55" spans="1:17" ht="20.25" customHeight="1">
      <c r="A55" s="7" t="s">
        <v>7</v>
      </c>
      <c r="B55" s="106">
        <f>+'[3]EBITDA61'!$I$76/10^6</f>
        <v>1.04035</v>
      </c>
      <c r="C55" s="16"/>
      <c r="D55" s="16">
        <v>1.0115344199999998</v>
      </c>
      <c r="F55" s="7" t="s">
        <v>7</v>
      </c>
      <c r="G55" s="16">
        <f t="shared" si="1"/>
        <v>6.072778</v>
      </c>
      <c r="H55" s="16"/>
      <c r="I55" s="16">
        <v>7.0439351299999995</v>
      </c>
      <c r="J55" s="37"/>
      <c r="K55" s="37"/>
      <c r="L55" s="37"/>
      <c r="M55" s="37"/>
      <c r="N55" s="37"/>
      <c r="O55" s="12"/>
      <c r="P55" s="164"/>
      <c r="Q55" s="164"/>
    </row>
    <row r="56" spans="1:17" ht="20.25" customHeight="1">
      <c r="A56" s="7" t="s">
        <v>8</v>
      </c>
      <c r="B56" s="106">
        <f>+'[3]EBITDA61'!$J$76/10^6</f>
        <v>0.937719</v>
      </c>
      <c r="C56" s="16"/>
      <c r="D56" s="16">
        <v>0.9806949699999999</v>
      </c>
      <c r="F56" s="7" t="s">
        <v>53</v>
      </c>
      <c r="G56" s="16">
        <f t="shared" si="1"/>
        <v>7.113128</v>
      </c>
      <c r="H56" s="16"/>
      <c r="I56" s="16">
        <v>8.0246301</v>
      </c>
      <c r="J56" s="37"/>
      <c r="K56" s="37"/>
      <c r="L56" s="37"/>
      <c r="M56" s="37"/>
      <c r="N56" s="37"/>
      <c r="O56" s="12"/>
      <c r="P56" s="164"/>
      <c r="Q56" s="164"/>
    </row>
    <row r="57" spans="1:17" ht="20.25" customHeight="1">
      <c r="A57" s="7" t="s">
        <v>9</v>
      </c>
      <c r="B57" s="106">
        <f>+'[3]EBITDA61'!$K$76/10^6</f>
        <v>0.787064</v>
      </c>
      <c r="C57" s="16"/>
      <c r="D57" s="16">
        <v>0.6620577799999998</v>
      </c>
      <c r="F57" s="7" t="s">
        <v>9</v>
      </c>
      <c r="G57" s="16">
        <f t="shared" si="1"/>
        <v>8.050847</v>
      </c>
      <c r="H57" s="16"/>
      <c r="I57" s="16">
        <v>8.68668788</v>
      </c>
      <c r="J57" s="37"/>
      <c r="K57" s="37"/>
      <c r="L57" s="37"/>
      <c r="M57" s="37"/>
      <c r="N57" s="37"/>
      <c r="O57" s="12"/>
      <c r="P57" s="164"/>
      <c r="Q57" s="164"/>
    </row>
    <row r="58" spans="1:17" ht="20.25" customHeight="1">
      <c r="A58" s="7" t="s">
        <v>10</v>
      </c>
      <c r="B58" s="106">
        <f>+'[3]EBITDA61'!$L$76/10^6</f>
        <v>0.710852</v>
      </c>
      <c r="C58" s="16"/>
      <c r="D58" s="16">
        <v>0.8534416299999998</v>
      </c>
      <c r="F58" s="7" t="s">
        <v>10</v>
      </c>
      <c r="G58" s="16">
        <f t="shared" si="1"/>
        <v>8.837910999999998</v>
      </c>
      <c r="H58" s="16"/>
      <c r="I58" s="16">
        <v>9.54012951</v>
      </c>
      <c r="J58" s="37"/>
      <c r="K58" s="37"/>
      <c r="L58" s="37"/>
      <c r="M58" s="37"/>
      <c r="N58" s="37"/>
      <c r="O58" s="12"/>
      <c r="P58" s="164"/>
      <c r="Q58" s="164"/>
    </row>
    <row r="59" spans="1:17" ht="20.25" customHeight="1">
      <c r="A59" s="7" t="s">
        <v>11</v>
      </c>
      <c r="B59" s="106">
        <f>+'[3]EBITDA61'!$M$76/10^6</f>
        <v>0.570898</v>
      </c>
      <c r="C59" s="16"/>
      <c r="D59" s="16">
        <v>0.5321489500000001</v>
      </c>
      <c r="F59" s="7" t="s">
        <v>54</v>
      </c>
      <c r="G59" s="16">
        <f t="shared" si="1"/>
        <v>9.548762999999997</v>
      </c>
      <c r="H59" s="16"/>
      <c r="I59" s="16">
        <v>10.07227846</v>
      </c>
      <c r="J59" s="37"/>
      <c r="K59" s="37"/>
      <c r="L59" s="37"/>
      <c r="M59" s="37"/>
      <c r="N59" s="37"/>
      <c r="O59" s="12"/>
      <c r="P59" s="164"/>
      <c r="Q59" s="164"/>
    </row>
    <row r="60" spans="2:14" ht="20.25" customHeight="1">
      <c r="B60" s="108">
        <f>SUM(B48:B59)</f>
        <v>9.440171</v>
      </c>
      <c r="C60" s="108">
        <f>SUM(C48:C59)</f>
        <v>3.7583336533333336</v>
      </c>
      <c r="J60" s="12"/>
      <c r="K60" s="12"/>
      <c r="L60" s="12"/>
      <c r="M60" s="12"/>
      <c r="N60" s="12"/>
    </row>
    <row r="61" spans="1:14" ht="20.25" customHeight="1">
      <c r="A61" s="2" t="s">
        <v>58</v>
      </c>
      <c r="B61" s="3">
        <f>+data!B19</f>
        <v>14.999885532009067</v>
      </c>
      <c r="F61" s="2" t="s">
        <v>58</v>
      </c>
      <c r="J61" s="12"/>
      <c r="K61" s="12"/>
      <c r="L61" s="12"/>
      <c r="M61" s="12"/>
      <c r="N61" s="12"/>
    </row>
    <row r="62" spans="1:10" ht="20.25" customHeight="1">
      <c r="A62" s="4" t="s">
        <v>17</v>
      </c>
      <c r="B62" s="14" t="s">
        <v>85</v>
      </c>
      <c r="C62" s="5" t="s">
        <v>84</v>
      </c>
      <c r="D62" s="5" t="s">
        <v>83</v>
      </c>
      <c r="F62" s="7" t="s">
        <v>18</v>
      </c>
      <c r="G62" s="14" t="s">
        <v>85</v>
      </c>
      <c r="H62" s="5" t="s">
        <v>84</v>
      </c>
      <c r="I62" s="5" t="s">
        <v>83</v>
      </c>
      <c r="J62" s="12"/>
    </row>
    <row r="63" spans="1:12" s="23" customFormat="1" ht="20.25" customHeight="1">
      <c r="A63" s="20" t="s">
        <v>0</v>
      </c>
      <c r="B63" s="21">
        <f>data!B19</f>
        <v>14.999885532009067</v>
      </c>
      <c r="C63" s="21">
        <f>data!E$19</f>
        <v>14.838866942732817</v>
      </c>
      <c r="D63" s="21">
        <v>12.836082987586806</v>
      </c>
      <c r="E63" s="24"/>
      <c r="F63" s="4" t="s">
        <v>45</v>
      </c>
      <c r="G63" s="17">
        <f>$B$63</f>
        <v>14.999885532009067</v>
      </c>
      <c r="H63" s="17">
        <f>data!$R$19</f>
        <v>12.165037516537435</v>
      </c>
      <c r="I63" s="17">
        <v>11.405532989633569</v>
      </c>
      <c r="J63" s="38"/>
      <c r="K63" s="158"/>
      <c r="L63" s="158"/>
    </row>
    <row r="64" spans="1:12" ht="20.25" customHeight="1">
      <c r="A64" s="4" t="s">
        <v>1</v>
      </c>
      <c r="B64" s="17">
        <f>$B$63</f>
        <v>14.999885532009067</v>
      </c>
      <c r="C64" s="21">
        <f>data!F$19</f>
        <v>12.161936298033028</v>
      </c>
      <c r="D64" s="17">
        <v>7.792375480163982</v>
      </c>
      <c r="E64" s="24"/>
      <c r="F64" s="20" t="s">
        <v>46</v>
      </c>
      <c r="G64" s="17">
        <f>$B$63</f>
        <v>14.999885532009067</v>
      </c>
      <c r="H64" s="17"/>
      <c r="I64" s="21">
        <v>12.550087730508954</v>
      </c>
      <c r="J64" s="28"/>
      <c r="K64" s="157"/>
      <c r="L64" s="157"/>
    </row>
    <row r="65" spans="1:12" ht="20.25" customHeight="1">
      <c r="A65" s="4" t="s">
        <v>2</v>
      </c>
      <c r="B65" s="17">
        <f aca="true" t="shared" si="2" ref="B65:B74">$B$63</f>
        <v>14.999885532009067</v>
      </c>
      <c r="C65" s="21">
        <f>data!G$19</f>
        <v>9.385354954674778</v>
      </c>
      <c r="D65" s="17">
        <v>13.409835381836496</v>
      </c>
      <c r="F65" s="4" t="s">
        <v>47</v>
      </c>
      <c r="G65" s="17">
        <f>$B$63</f>
        <v>14.999885532009067</v>
      </c>
      <c r="H65" s="17"/>
      <c r="I65" s="17">
        <v>2.308195361047817</v>
      </c>
      <c r="J65" s="12"/>
      <c r="K65" s="157"/>
      <c r="L65" s="157"/>
    </row>
    <row r="66" spans="1:12" s="8" customFormat="1" ht="20.25" customHeight="1">
      <c r="A66" s="4" t="s">
        <v>3</v>
      </c>
      <c r="B66" s="17">
        <f t="shared" si="2"/>
        <v>14.999885532009067</v>
      </c>
      <c r="C66" s="21">
        <f>data!H$19</f>
        <v>10.276602847634603</v>
      </c>
      <c r="D66" s="39">
        <v>8.72201274718225</v>
      </c>
      <c r="E66" s="3"/>
      <c r="F66" s="4" t="s">
        <v>48</v>
      </c>
      <c r="G66" s="17">
        <f>$B$63</f>
        <v>14.999885532009067</v>
      </c>
      <c r="H66" s="17"/>
      <c r="I66" s="39">
        <v>13.676422844867083</v>
      </c>
      <c r="J66" s="12"/>
      <c r="K66" s="165"/>
      <c r="L66" s="165"/>
    </row>
    <row r="67" spans="1:12" ht="20.25" customHeight="1">
      <c r="A67" s="4" t="s">
        <v>4</v>
      </c>
      <c r="B67" s="17">
        <f t="shared" si="2"/>
        <v>14.999885532009067</v>
      </c>
      <c r="C67" s="21"/>
      <c r="D67" s="17">
        <v>4.750409072458135</v>
      </c>
      <c r="E67" s="8"/>
      <c r="F67" s="4" t="str">
        <f>F7</f>
        <v>สะสม 4 เดือน</v>
      </c>
      <c r="G67" s="17">
        <f>$B$63</f>
        <v>14.999885532009067</v>
      </c>
      <c r="H67" s="21">
        <f>data!Q19</f>
        <v>11.682992095625947</v>
      </c>
      <c r="I67" s="51">
        <v>10.72</v>
      </c>
      <c r="J67" s="6"/>
      <c r="K67" s="157"/>
      <c r="L67" s="157"/>
    </row>
    <row r="68" spans="1:12" ht="20.25" customHeight="1">
      <c r="A68" s="4" t="s">
        <v>5</v>
      </c>
      <c r="B68" s="17">
        <f t="shared" si="2"/>
        <v>14.999885532009067</v>
      </c>
      <c r="C68" s="21"/>
      <c r="D68" s="17">
        <v>22.475081022747002</v>
      </c>
      <c r="K68" s="157"/>
      <c r="L68" s="157"/>
    </row>
    <row r="69" spans="1:12" ht="20.25" customHeight="1">
      <c r="A69" s="4" t="s">
        <v>6</v>
      </c>
      <c r="B69" s="17">
        <f t="shared" si="2"/>
        <v>14.999885532009067</v>
      </c>
      <c r="C69" s="21"/>
      <c r="D69" s="17">
        <v>3.7309693827910384</v>
      </c>
      <c r="K69" s="157"/>
      <c r="L69" s="157"/>
    </row>
    <row r="70" spans="1:12" ht="20.25" customHeight="1">
      <c r="A70" s="4" t="s">
        <v>7</v>
      </c>
      <c r="B70" s="17">
        <f t="shared" si="2"/>
        <v>14.999885532009067</v>
      </c>
      <c r="C70" s="21"/>
      <c r="D70" s="17">
        <v>2.0654270532329275</v>
      </c>
      <c r="K70" s="157"/>
      <c r="L70" s="157"/>
    </row>
    <row r="71" spans="1:12" ht="20.25" customHeight="1">
      <c r="A71" s="4" t="s">
        <v>8</v>
      </c>
      <c r="B71" s="17">
        <f t="shared" si="2"/>
        <v>14.999885532009067</v>
      </c>
      <c r="C71" s="21"/>
      <c r="D71" s="17">
        <v>1.0179851979878212</v>
      </c>
      <c r="K71" s="157"/>
      <c r="L71" s="157"/>
    </row>
    <row r="72" spans="1:12" ht="20.25" customHeight="1">
      <c r="A72" s="4" t="s">
        <v>9</v>
      </c>
      <c r="B72" s="17">
        <f t="shared" si="2"/>
        <v>14.999885532009067</v>
      </c>
      <c r="C72" s="21"/>
      <c r="D72" s="17">
        <v>17.926022268158633</v>
      </c>
      <c r="K72" s="157"/>
      <c r="L72" s="157"/>
    </row>
    <row r="73" spans="1:12" ht="20.25" customHeight="1">
      <c r="A73" s="4" t="s">
        <v>10</v>
      </c>
      <c r="B73" s="17">
        <f t="shared" si="2"/>
        <v>14.999885532009067</v>
      </c>
      <c r="C73" s="21"/>
      <c r="D73" s="17">
        <v>14.190720386812627</v>
      </c>
      <c r="K73" s="157"/>
      <c r="L73" s="157"/>
    </row>
    <row r="74" spans="1:12" ht="20.25" customHeight="1">
      <c r="A74" s="4" t="s">
        <v>11</v>
      </c>
      <c r="B74" s="17">
        <f t="shared" si="2"/>
        <v>14.999885532009067</v>
      </c>
      <c r="C74" s="21"/>
      <c r="D74" s="17">
        <v>8.48577740347401</v>
      </c>
      <c r="K74" s="157"/>
      <c r="L74" s="157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16.421875" style="1" bestFit="1" customWidth="1"/>
    <col min="2" max="6" width="10.28125" style="1" bestFit="1" customWidth="1"/>
    <col min="7" max="7" width="12.00390625" style="1" bestFit="1" customWidth="1"/>
    <col min="8" max="8" width="10.28125" style="1" bestFit="1" customWidth="1"/>
    <col min="9" max="16384" width="9.00390625" style="1" customWidth="1"/>
  </cols>
  <sheetData>
    <row r="1" spans="1:13" ht="12.75">
      <c r="A1" s="1" t="s">
        <v>83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</row>
    <row r="2" spans="1:14" ht="12.75">
      <c r="A2" s="1" t="s">
        <v>28</v>
      </c>
      <c r="B2" s="1">
        <v>82790</v>
      </c>
      <c r="C2" s="1">
        <v>85692</v>
      </c>
      <c r="D2" s="1">
        <v>86361</v>
      </c>
      <c r="E2" s="1">
        <v>89906</v>
      </c>
      <c r="F2" s="1">
        <v>90667</v>
      </c>
      <c r="G2" s="1">
        <v>87434</v>
      </c>
      <c r="H2" s="1">
        <v>105870</v>
      </c>
      <c r="I2" s="1">
        <v>105934</v>
      </c>
      <c r="J2" s="1">
        <v>99877</v>
      </c>
      <c r="K2" s="1">
        <v>86009</v>
      </c>
      <c r="L2" s="1">
        <v>90621</v>
      </c>
      <c r="M2" s="1">
        <v>88104</v>
      </c>
      <c r="N2" s="1">
        <f>SUM(B2:M2)</f>
        <v>1099265</v>
      </c>
    </row>
    <row r="3" spans="1:13" ht="12.75">
      <c r="A3" s="40" t="s">
        <v>50</v>
      </c>
      <c r="B3" s="1">
        <v>82790</v>
      </c>
      <c r="C3" s="1">
        <v>168482</v>
      </c>
      <c r="D3" s="1">
        <v>254843</v>
      </c>
      <c r="E3" s="1">
        <v>344749</v>
      </c>
      <c r="F3" s="1">
        <v>435416</v>
      </c>
      <c r="G3" s="1">
        <v>522850</v>
      </c>
      <c r="H3" s="1">
        <v>628720</v>
      </c>
      <c r="I3" s="1">
        <v>734654</v>
      </c>
      <c r="J3" s="1">
        <v>834531</v>
      </c>
      <c r="K3" s="1">
        <v>920540</v>
      </c>
      <c r="L3" s="1">
        <v>1011161</v>
      </c>
      <c r="M3" s="1">
        <v>1099265</v>
      </c>
    </row>
    <row r="4" spans="1:14" ht="12.75">
      <c r="A4" s="1" t="s">
        <v>71</v>
      </c>
      <c r="B4" s="1">
        <v>48800.619999999995</v>
      </c>
      <c r="C4" s="1">
        <v>48456.82</v>
      </c>
      <c r="D4" s="1">
        <v>49157.3</v>
      </c>
      <c r="E4" s="1">
        <v>48472.415</v>
      </c>
      <c r="F4" s="1">
        <v>45773.027</v>
      </c>
      <c r="G4" s="1">
        <v>54659.656</v>
      </c>
      <c r="H4" s="1">
        <v>55309.313</v>
      </c>
      <c r="I4" s="1">
        <v>54971.506</v>
      </c>
      <c r="J4" s="1">
        <v>52571.47699999999</v>
      </c>
      <c r="K4" s="1">
        <v>50552.876000000004</v>
      </c>
      <c r="L4" s="1">
        <v>54909.346999999994</v>
      </c>
      <c r="M4" s="1">
        <v>52597.034</v>
      </c>
      <c r="N4" s="1">
        <f>SUM(B4:M4)</f>
        <v>616231.391</v>
      </c>
    </row>
    <row r="5" spans="1:13" ht="12.75">
      <c r="A5" s="40" t="s">
        <v>50</v>
      </c>
      <c r="B5" s="1">
        <v>48800.619999999995</v>
      </c>
      <c r="C5" s="1">
        <v>97257.44</v>
      </c>
      <c r="D5" s="1">
        <v>146414.74</v>
      </c>
      <c r="E5" s="1">
        <v>194887.155</v>
      </c>
      <c r="F5" s="1">
        <v>240660.182</v>
      </c>
      <c r="G5" s="1">
        <v>295319.838</v>
      </c>
      <c r="H5" s="1">
        <v>350629.151</v>
      </c>
      <c r="I5" s="1">
        <v>405600.657</v>
      </c>
      <c r="J5" s="1">
        <v>458172.134</v>
      </c>
      <c r="K5" s="1">
        <v>508725.01</v>
      </c>
      <c r="L5" s="1">
        <v>563634.357</v>
      </c>
      <c r="M5" s="1">
        <v>616231.391</v>
      </c>
    </row>
    <row r="6" spans="1:14" ht="15">
      <c r="A6" s="41" t="s">
        <v>72</v>
      </c>
      <c r="B6" s="42">
        <v>0.5894506582920642</v>
      </c>
      <c r="C6" s="42">
        <v>0.5772571550670101</v>
      </c>
      <c r="D6" s="42">
        <v>0.5745291807112614</v>
      </c>
      <c r="E6" s="42">
        <v>0.5653015817304764</v>
      </c>
      <c r="F6" s="42">
        <v>0.5527132259724034</v>
      </c>
      <c r="G6" s="42">
        <v>0.5648270785120015</v>
      </c>
      <c r="H6" s="42">
        <v>0.5576872868685584</v>
      </c>
      <c r="I6" s="42">
        <v>0.5520975275435783</v>
      </c>
      <c r="J6" s="42">
        <v>0.54901751283056</v>
      </c>
      <c r="K6" s="42">
        <v>0.5526375931518457</v>
      </c>
      <c r="L6" s="42">
        <v>0.5574130697287573</v>
      </c>
      <c r="M6" s="42">
        <v>0.560584928111056</v>
      </c>
      <c r="N6" s="41"/>
    </row>
    <row r="7" spans="1:13" s="43" customFormat="1" ht="15">
      <c r="A7" s="43" t="s">
        <v>17</v>
      </c>
      <c r="B7" s="44">
        <v>0.5894506582920642</v>
      </c>
      <c r="C7" s="44">
        <v>0.5654765905802175</v>
      </c>
      <c r="D7" s="44">
        <v>0.569207165271361</v>
      </c>
      <c r="E7" s="44">
        <v>0.5391454964073588</v>
      </c>
      <c r="F7" s="44">
        <v>0.5048477064422557</v>
      </c>
      <c r="G7" s="44">
        <v>0.6251533270809982</v>
      </c>
      <c r="H7" s="44">
        <v>0.5224266836686503</v>
      </c>
      <c r="I7" s="44">
        <v>0.5189222157192214</v>
      </c>
      <c r="J7" s="44">
        <v>0.5263621955004655</v>
      </c>
      <c r="K7" s="44">
        <v>0.5877626294922624</v>
      </c>
      <c r="L7" s="44">
        <v>0.6059229869456306</v>
      </c>
      <c r="M7" s="44">
        <v>0.5969880368655226</v>
      </c>
    </row>
    <row r="9" spans="1:13" ht="12.75">
      <c r="A9" s="1" t="s">
        <v>84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</row>
    <row r="10" spans="1:14" ht="12.75">
      <c r="A10" s="1" t="s">
        <v>28</v>
      </c>
      <c r="B10" s="1">
        <f>data!E13*10^6</f>
        <v>86641</v>
      </c>
      <c r="C10" s="1">
        <f>data!F13*10^6</f>
        <v>90917</v>
      </c>
      <c r="D10" s="1">
        <f>data!G13*10^6</f>
        <v>88575</v>
      </c>
      <c r="E10" s="1">
        <f>data!H13*10^6</f>
        <v>93179</v>
      </c>
      <c r="F10" s="1">
        <f>data!I13*10^6</f>
        <v>0</v>
      </c>
      <c r="G10" s="1">
        <f>data!J13*10^6</f>
        <v>0</v>
      </c>
      <c r="H10" s="1">
        <f>data!K13*10^6</f>
        <v>0</v>
      </c>
      <c r="I10" s="1">
        <f>data!L13*10^6</f>
        <v>0</v>
      </c>
      <c r="J10" s="1">
        <f>data!M13*10^6</f>
        <v>0</v>
      </c>
      <c r="K10" s="1">
        <f>data!N13*10^6</f>
        <v>0</v>
      </c>
      <c r="L10" s="1">
        <f>data!O13*10^6</f>
        <v>0</v>
      </c>
      <c r="M10" s="1">
        <f>data!P13*10^6</f>
        <v>0</v>
      </c>
      <c r="N10" s="1">
        <f>SUM(B10:M10)</f>
        <v>359312</v>
      </c>
    </row>
    <row r="11" spans="1:13" ht="12.75">
      <c r="A11" s="40" t="s">
        <v>50</v>
      </c>
      <c r="B11" s="1">
        <f>B10</f>
        <v>86641</v>
      </c>
      <c r="C11" s="1">
        <f aca="true" t="shared" si="0" ref="C11:M11">B11+C10</f>
        <v>177558</v>
      </c>
      <c r="D11" s="1">
        <f t="shared" si="0"/>
        <v>266133</v>
      </c>
      <c r="E11" s="1">
        <f t="shared" si="0"/>
        <v>359312</v>
      </c>
      <c r="F11" s="1">
        <f t="shared" si="0"/>
        <v>359312</v>
      </c>
      <c r="G11" s="1">
        <f t="shared" si="0"/>
        <v>359312</v>
      </c>
      <c r="H11" s="1">
        <f t="shared" si="0"/>
        <v>359312</v>
      </c>
      <c r="I11" s="1">
        <f t="shared" si="0"/>
        <v>359312</v>
      </c>
      <c r="J11" s="1">
        <f t="shared" si="0"/>
        <v>359312</v>
      </c>
      <c r="K11" s="1">
        <f t="shared" si="0"/>
        <v>359312</v>
      </c>
      <c r="L11" s="1">
        <f t="shared" si="0"/>
        <v>359312</v>
      </c>
      <c r="M11" s="1">
        <f t="shared" si="0"/>
        <v>359312</v>
      </c>
    </row>
    <row r="12" spans="1:14" ht="12.75">
      <c r="A12" s="1" t="s">
        <v>71</v>
      </c>
      <c r="B12" s="48">
        <f>+'[2]19'!E59*1000</f>
        <v>53108.244</v>
      </c>
      <c r="C12" s="48">
        <f>+'[2]19'!F59*1000</f>
        <v>51879.613999999994</v>
      </c>
      <c r="D12" s="48">
        <f>+'[2]19'!G59*1000</f>
        <v>51204.1</v>
      </c>
      <c r="E12" s="48">
        <f>+'[2]19'!I59*1000</f>
        <v>51324.63</v>
      </c>
      <c r="F12" s="48">
        <f>+'[2]19'!J59*1000</f>
        <v>0</v>
      </c>
      <c r="G12" s="48">
        <f>+'[2]19'!K59*1000</f>
        <v>0</v>
      </c>
      <c r="H12" s="48">
        <f>+'[2]19'!M59*1000</f>
        <v>0</v>
      </c>
      <c r="I12" s="48">
        <f>+'[2]19'!N59*1000</f>
        <v>0</v>
      </c>
      <c r="J12" s="48">
        <f>+'[2]19'!O59*1000</f>
        <v>0</v>
      </c>
      <c r="K12" s="48">
        <f>+'[2]19'!Q59*1000</f>
        <v>0</v>
      </c>
      <c r="L12" s="48">
        <f>+'[2]19'!R59*1000</f>
        <v>0</v>
      </c>
      <c r="M12" s="48">
        <f>+'[2]19'!S59*1000</f>
        <v>0</v>
      </c>
      <c r="N12" s="1">
        <f>SUM(B12:M12)</f>
        <v>207516.588</v>
      </c>
    </row>
    <row r="13" spans="1:13" ht="12.75">
      <c r="A13" s="40" t="s">
        <v>50</v>
      </c>
      <c r="B13" s="1">
        <f>B12</f>
        <v>53108.244</v>
      </c>
      <c r="C13" s="1">
        <f aca="true" t="shared" si="1" ref="C13:M13">B13+C12</f>
        <v>104987.858</v>
      </c>
      <c r="D13" s="1">
        <f t="shared" si="1"/>
        <v>156191.95799999998</v>
      </c>
      <c r="E13" s="1">
        <f t="shared" si="1"/>
        <v>207516.588</v>
      </c>
      <c r="F13" s="1">
        <f t="shared" si="1"/>
        <v>207516.588</v>
      </c>
      <c r="G13" s="1">
        <f t="shared" si="1"/>
        <v>207516.588</v>
      </c>
      <c r="H13" s="1">
        <f t="shared" si="1"/>
        <v>207516.588</v>
      </c>
      <c r="I13" s="1">
        <f t="shared" si="1"/>
        <v>207516.588</v>
      </c>
      <c r="J13" s="1">
        <f t="shared" si="1"/>
        <v>207516.588</v>
      </c>
      <c r="K13" s="1">
        <f t="shared" si="1"/>
        <v>207516.588</v>
      </c>
      <c r="L13" s="1">
        <f t="shared" si="1"/>
        <v>207516.588</v>
      </c>
      <c r="M13" s="1">
        <f t="shared" si="1"/>
        <v>207516.588</v>
      </c>
    </row>
    <row r="14" spans="1:14" ht="15">
      <c r="A14" s="41" t="s">
        <v>72</v>
      </c>
      <c r="B14" s="42">
        <f>B13/B11</f>
        <v>0.6129689638854584</v>
      </c>
      <c r="C14" s="42">
        <f aca="true" t="shared" si="2" ref="C14:M14">C13/C11</f>
        <v>0.5912876806451975</v>
      </c>
      <c r="D14" s="42">
        <f t="shared" si="2"/>
        <v>0.5868943648476513</v>
      </c>
      <c r="E14" s="42">
        <f t="shared" si="2"/>
        <v>0.5775387073072984</v>
      </c>
      <c r="F14" s="42">
        <f t="shared" si="2"/>
        <v>0.5775387073072984</v>
      </c>
      <c r="G14" s="42">
        <f t="shared" si="2"/>
        <v>0.5775387073072984</v>
      </c>
      <c r="H14" s="42">
        <f t="shared" si="2"/>
        <v>0.5775387073072984</v>
      </c>
      <c r="I14" s="42">
        <f t="shared" si="2"/>
        <v>0.5775387073072984</v>
      </c>
      <c r="J14" s="42">
        <f t="shared" si="2"/>
        <v>0.5775387073072984</v>
      </c>
      <c r="K14" s="42">
        <f t="shared" si="2"/>
        <v>0.5775387073072984</v>
      </c>
      <c r="L14" s="42">
        <f t="shared" si="2"/>
        <v>0.5775387073072984</v>
      </c>
      <c r="M14" s="42">
        <f t="shared" si="2"/>
        <v>0.5775387073072984</v>
      </c>
      <c r="N14" s="41"/>
    </row>
    <row r="15" spans="1:13" s="43" customFormat="1" ht="12.75">
      <c r="A15" s="43" t="s">
        <v>17</v>
      </c>
      <c r="B15" s="45">
        <f>B12/B10</f>
        <v>0.6129689638854584</v>
      </c>
      <c r="C15" s="45">
        <f aca="true" t="shared" si="3" ref="C15:M15">C12/C10</f>
        <v>0.5706261095284709</v>
      </c>
      <c r="D15" s="45">
        <f t="shared" si="3"/>
        <v>0.5780874964719165</v>
      </c>
      <c r="E15" s="45">
        <f t="shared" si="3"/>
        <v>0.5508175661898067</v>
      </c>
      <c r="F15" s="45" t="e">
        <f t="shared" si="3"/>
        <v>#DIV/0!</v>
      </c>
      <c r="G15" s="45" t="e">
        <f t="shared" si="3"/>
        <v>#DIV/0!</v>
      </c>
      <c r="H15" s="45" t="e">
        <f t="shared" si="3"/>
        <v>#DIV/0!</v>
      </c>
      <c r="I15" s="45" t="e">
        <f t="shared" si="3"/>
        <v>#DIV/0!</v>
      </c>
      <c r="J15" s="45" t="e">
        <f t="shared" si="3"/>
        <v>#DIV/0!</v>
      </c>
      <c r="K15" s="45" t="e">
        <f t="shared" si="3"/>
        <v>#DIV/0!</v>
      </c>
      <c r="L15" s="45" t="e">
        <f t="shared" si="3"/>
        <v>#DIV/0!</v>
      </c>
      <c r="M15" s="45" t="e">
        <f t="shared" si="3"/>
        <v>#DIV/0!</v>
      </c>
    </row>
    <row r="16" spans="7:13" ht="12.75">
      <c r="G16" s="1">
        <f>SUM(E10:G10)</f>
        <v>93179</v>
      </c>
      <c r="J16" s="1">
        <f>SUM(H10:J10)</f>
        <v>0</v>
      </c>
      <c r="M16" s="1">
        <f>SUM(K10:M10)</f>
        <v>0</v>
      </c>
    </row>
    <row r="17" spans="7:13" ht="12.75">
      <c r="G17" s="1">
        <f>SUM(E12:G12)</f>
        <v>51324.63</v>
      </c>
      <c r="J17" s="1">
        <f>SUM(H12:J12)</f>
        <v>0</v>
      </c>
      <c r="M17" s="1">
        <f>SUM(K12:M12)</f>
        <v>0</v>
      </c>
    </row>
    <row r="18" spans="7:13" ht="12.75">
      <c r="G18" s="1">
        <f>G17/G16</f>
        <v>0.5508175661898067</v>
      </c>
      <c r="J18" s="1" t="e">
        <f>J17/J16</f>
        <v>#DIV/0!</v>
      </c>
      <c r="M18" s="1" t="e">
        <f>M17/M16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SRC</dc:creator>
  <cp:keywords/>
  <dc:description/>
  <cp:lastModifiedBy>วิจิตรา</cp:lastModifiedBy>
  <cp:lastPrinted>2018-02-07T07:52:54Z</cp:lastPrinted>
  <dcterms:created xsi:type="dcterms:W3CDTF">2009-12-15T03:23:40Z</dcterms:created>
  <dcterms:modified xsi:type="dcterms:W3CDTF">2018-02-07T07:53:43Z</dcterms:modified>
  <cp:category/>
  <cp:version/>
  <cp:contentType/>
  <cp:contentStatus/>
</cp:coreProperties>
</file>