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9695" windowHeight="7455" activeTab="0"/>
  </bookViews>
  <sheets>
    <sheet name="สรุป" sheetId="1" r:id="rId1"/>
    <sheet name="data" sheetId="2" r:id="rId2"/>
    <sheet name="EBITDA" sheetId="3" r:id="rId3"/>
    <sheet name="ผู้ใช้น้ำ" sheetId="4" r:id="rId4"/>
    <sheet name="Leak" sheetId="5" r:id="rId5"/>
    <sheet name="ที่มากราฟ61" sheetId="6" state="hidden" r:id="rId6"/>
    <sheet name="Sheet1" sheetId="7" state="hidden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<sst xmlns="http://schemas.openxmlformats.org/spreadsheetml/2006/main" count="273" uniqueCount="91">
  <si>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</si>
  <si>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</si>
  <si>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</si>
  <si>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</si>
  <si>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</si>
  <si>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</si>
  <si>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</si>
  <si>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</si>
  <si>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</si>
  <si>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</si>
  <si>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</si>
  <si>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</si>
  <si>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ผู้ใช้น้ำเพิ่ม</t>
  </si>
  <si>
    <t>เป้าหมาย</t>
  </si>
  <si>
    <t>ผู้ใช้น้ำทั้งหมด</t>
  </si>
  <si>
    <t>น้ำผลิตจ่าย</t>
  </si>
  <si>
    <t>รวม</t>
  </si>
  <si>
    <t>รายเดือน</t>
  </si>
  <si>
    <t>รายไตรมาส</t>
  </si>
  <si>
    <t>Q1</t>
  </si>
  <si>
    <t>Q2</t>
  </si>
  <si>
    <t>Q3</t>
  </si>
  <si>
    <t>Q4</t>
  </si>
  <si>
    <t>ปี</t>
  </si>
  <si>
    <t>ไตรมาส</t>
  </si>
  <si>
    <t>เดือน</t>
  </si>
  <si>
    <t>(ราย)</t>
  </si>
  <si>
    <t>(ล้าน ลบ.ม.)</t>
  </si>
  <si>
    <t>น้ำจำหน่าย</t>
  </si>
  <si>
    <t>อัตราการสูญเสีย</t>
  </si>
  <si>
    <t>(%)</t>
  </si>
  <si>
    <t>น้ำจ่ายฟรี</t>
  </si>
  <si>
    <t>(ลบ.ม.)</t>
  </si>
  <si>
    <t>อัตราการใช้น้ำ</t>
  </si>
  <si>
    <t>(ลบ.ม./ราย/วัน)</t>
  </si>
  <si>
    <t>รายได้ดำเนินงาน</t>
  </si>
  <si>
    <t>(ล้านบาท)</t>
  </si>
  <si>
    <t>ค่าใช้จ่ายดำเนินงาน</t>
  </si>
  <si>
    <t>กำไร/ขาดทุน</t>
  </si>
  <si>
    <t>หักค่าเสื่อมฯ  (ล้านบาท)</t>
  </si>
  <si>
    <t>ค่าใช้จ่ายพนักงาน/</t>
  </si>
  <si>
    <t>รายได้ดำเนินงาน (ร้อยละ)</t>
  </si>
  <si>
    <t>ปีงบประมาณ</t>
  </si>
  <si>
    <t>หน่วยไฟฟ้า/น้ำจำหน่าย</t>
  </si>
  <si>
    <t>(รายไตรมาส)</t>
  </si>
  <si>
    <t>ไตรมาส 1 (Q1)</t>
  </si>
  <si>
    <t>ไตรมาส 2 (Q2)</t>
  </si>
  <si>
    <t>ไตรมาส 3 (Q3)</t>
  </si>
  <si>
    <t>ไตรมาส 4 (Q4)</t>
  </si>
  <si>
    <t>ผู้ใช้น้ำ</t>
  </si>
  <si>
    <t>สะสม</t>
  </si>
  <si>
    <t>ธ.ค.  (Q1)</t>
  </si>
  <si>
    <t>มี.ค.(Q2+)</t>
  </si>
  <si>
    <t>มิ.ย.(Q3+)</t>
  </si>
  <si>
    <t>ก.ย.(Q4+)</t>
  </si>
  <si>
    <t>EBIDA</t>
  </si>
  <si>
    <t>ไตรมาส (สะสม)</t>
  </si>
  <si>
    <t>ธ.ค. (Q1)</t>
  </si>
  <si>
    <t>อัตราน้ำสูญเสีย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</si>
  <si>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</si>
  <si>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</si>
  <si>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</si>
  <si>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</si>
  <si>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</si>
  <si>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</si>
  <si>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</si>
  <si>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</si>
  <si>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</si>
  <si>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</si>
  <si>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</si>
  <si>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</si>
  <si>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หน่วยไฟ</t>
  </si>
  <si>
    <t>หน่วยไฟ/น้ำจำหน่าย</t>
  </si>
  <si>
    <t>การประปาส่วนภูมิภาคสาขาลำปาง</t>
  </si>
  <si>
    <t>กำไร/ขาดทุน**</t>
  </si>
  <si>
    <t>รายการ</t>
  </si>
  <si>
    <t>เป้าหมายทั้งปี (5)</t>
  </si>
  <si>
    <t>เป้าหมายทั้งปี</t>
  </si>
  <si>
    <t>ผลต่าง</t>
  </si>
  <si>
    <t>หน่วย</t>
  </si>
  <si>
    <t>จำนวนผู้ใช้น้ำเพิ่มปกติ</t>
  </si>
  <si>
    <t>ปริมาณน้ำจำหน่าย</t>
  </si>
  <si>
    <t>กำไรจากการดำเนินงาน</t>
  </si>
  <si>
    <t>สรุปผลการดำเนินงาน กปภ.สาขาลำปาง</t>
  </si>
  <si>
    <t>ปี 2560</t>
  </si>
  <si>
    <t>ปี 2561</t>
  </si>
  <si>
    <t>เป้าหมาย 2561</t>
  </si>
  <si>
    <t>เป้าหมาย 4 เดือน</t>
  </si>
  <si>
    <t>ผลการดำเนินงาน 4 เดือน</t>
  </si>
  <si>
    <t>สะสม 4 เดือน (ต.ค.60 - ม.ค.61)</t>
  </si>
  <si>
    <t>สะสม 4 เดือน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</si>
</sst>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_-;\-* #,##0.000_-;_-* &quot;-&quot;???_-;_-@_-"/>
    <numFmt numFmtId="184" formatCode="_-* #,##0.0000_-;\-* #,##0.0000_-;_-* &quot;-&quot;??_-;_-@_-"/>
    <numFmt numFmtId="185" formatCode="#,##0;\(#,##0\)"/>
    <numFmt numFmtId="186" formatCode="#,##0_ ;\-#,##0\ "/>
    <numFmt numFmtId="187" formatCode="#,##0.00_ ;\-#,##0.00\ "/>
    <numFmt numFmtId="188" formatCode="#,##0.000"/>
    <numFmt numFmtId="189" formatCode="#,##0.00;\(#,##0.00\)"/>
  </numFmts>
  <fonts count="10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Angsana New"/>
      <family val="1"/>
    </font>
    <font>
      <sz val="14"/>
      <color indexed="14"/>
      <name val="Angsana New"/>
      <family val="1"/>
    </font>
    <font>
      <b/>
      <sz val="24"/>
      <color indexed="8"/>
      <name val="TH SarabunPSK"/>
      <family val="2"/>
    </font>
    <font>
      <sz val="20"/>
      <color indexed="12"/>
      <name val="TH SarabunPSK"/>
      <family val="2"/>
    </font>
    <font>
      <b/>
      <sz val="20"/>
      <color indexed="9"/>
      <name val="TH SarabunPSK"/>
      <family val="2"/>
    </font>
    <font>
      <sz val="20"/>
      <color indexed="8"/>
      <name val="TH SarabunPSK"/>
      <family val="2"/>
    </font>
    <font>
      <sz val="20"/>
      <color indexed="16"/>
      <name val="TH SarabunPSK"/>
      <family val="2"/>
    </font>
    <font>
      <sz val="20"/>
      <color indexed="30"/>
      <name val="TH SarabunPSK"/>
      <family val="2"/>
    </font>
    <font>
      <sz val="20"/>
      <color indexed="10"/>
      <name val="TH SarabunPSK"/>
      <family val="2"/>
    </font>
    <font>
      <b/>
      <sz val="20"/>
      <color indexed="8"/>
      <name val="TH SarabunPSK"/>
      <family val="2"/>
    </font>
    <font>
      <sz val="8.75"/>
      <color indexed="8"/>
      <name val="Tahoma"/>
      <family val="0"/>
    </font>
    <font>
      <b/>
      <sz val="10"/>
      <color indexed="10"/>
      <name val="Tahoma"/>
      <family val="0"/>
    </font>
    <font>
      <b/>
      <sz val="9"/>
      <color indexed="12"/>
      <name val="Tahoma"/>
      <family val="0"/>
    </font>
    <font>
      <sz val="9"/>
      <color indexed="14"/>
      <name val="Tahoma"/>
      <family val="0"/>
    </font>
    <font>
      <sz val="8"/>
      <color indexed="8"/>
      <name val="Tahoma"/>
      <family val="0"/>
    </font>
    <font>
      <sz val="10"/>
      <color indexed="8"/>
      <name val="Tahoma"/>
      <family val="0"/>
    </font>
    <font>
      <sz val="8.25"/>
      <color indexed="8"/>
      <name val="Tahoma"/>
      <family val="0"/>
    </font>
    <font>
      <b/>
      <sz val="9.75"/>
      <color indexed="10"/>
      <name val="Tahoma"/>
      <family val="0"/>
    </font>
    <font>
      <sz val="9.75"/>
      <color indexed="8"/>
      <name val="Tahoma"/>
      <family val="0"/>
    </font>
    <font>
      <b/>
      <sz val="9.5"/>
      <color indexed="10"/>
      <name val="Tahoma"/>
      <family val="0"/>
    </font>
    <font>
      <b/>
      <sz val="9.5"/>
      <color indexed="12"/>
      <name val="Tahoma"/>
      <family val="0"/>
    </font>
    <font>
      <sz val="9.5"/>
      <color indexed="14"/>
      <name val="Tahoma"/>
      <family val="0"/>
    </font>
    <font>
      <sz val="9.5"/>
      <color indexed="8"/>
      <name val="Tahoma"/>
      <family val="0"/>
    </font>
    <font>
      <sz val="8.5"/>
      <color indexed="8"/>
      <name val="Tahoma"/>
      <family val="0"/>
    </font>
    <font>
      <b/>
      <sz val="9.75"/>
      <color indexed="12"/>
      <name val="Tahoma"/>
      <family val="0"/>
    </font>
    <font>
      <sz val="9.75"/>
      <color indexed="14"/>
      <name val="Tahoma"/>
      <family val="0"/>
    </font>
    <font>
      <sz val="10"/>
      <color indexed="10"/>
      <name val="Tahoma"/>
      <family val="0"/>
    </font>
    <font>
      <b/>
      <sz val="10"/>
      <color indexed="12"/>
      <name val="Tahoma"/>
      <family val="0"/>
    </font>
    <font>
      <sz val="10"/>
      <color indexed="14"/>
      <name val="Tahoma"/>
      <family val="0"/>
    </font>
    <font>
      <b/>
      <sz val="11.75"/>
      <color indexed="12"/>
      <name val="Tahoma"/>
      <family val="0"/>
    </font>
    <font>
      <sz val="11.75"/>
      <color indexed="14"/>
      <name val="Tahoma"/>
      <family val="0"/>
    </font>
    <font>
      <sz val="11.75"/>
      <color indexed="8"/>
      <name val="Tahoma"/>
      <family val="0"/>
    </font>
    <font>
      <b/>
      <sz val="10.5"/>
      <color indexed="12"/>
      <name val="Tahoma"/>
      <family val="0"/>
    </font>
    <font>
      <sz val="10.5"/>
      <color indexed="14"/>
      <name val="Tahoma"/>
      <family val="0"/>
    </font>
    <font>
      <sz val="8"/>
      <color indexed="14"/>
      <name val="Tahoma"/>
      <family val="0"/>
    </font>
    <font>
      <b/>
      <sz val="8"/>
      <color indexed="10"/>
      <name val="Tahoma"/>
      <family val="0"/>
    </font>
    <font>
      <sz val="8.5"/>
      <color indexed="14"/>
      <name val="Tahoma"/>
      <family val="0"/>
    </font>
    <font>
      <b/>
      <sz val="11"/>
      <color indexed="10"/>
      <name val="Tahoma"/>
      <family val="0"/>
    </font>
    <font>
      <sz val="16"/>
      <color indexed="16"/>
      <name val="TH SarabunPSK"/>
      <family val="2"/>
    </font>
    <font>
      <sz val="16"/>
      <color indexed="12"/>
      <name val="TH SarabunPSK"/>
      <family val="2"/>
    </font>
    <font>
      <sz val="16"/>
      <color indexed="8"/>
      <name val="TH SarabunPSK"/>
      <family val="2"/>
    </font>
    <font>
      <sz val="10"/>
      <color indexed="16"/>
      <name val="TH SarabunPSK"/>
      <family val="2"/>
    </font>
    <font>
      <sz val="10"/>
      <color indexed="12"/>
      <name val="TH SarabunPSK"/>
      <family val="2"/>
    </font>
    <font>
      <sz val="10"/>
      <color indexed="8"/>
      <name val="TH SarabunPSK"/>
      <family val="2"/>
    </font>
    <font>
      <b/>
      <sz val="36"/>
      <color indexed="9"/>
      <name val="TH SarabunPSK"/>
      <family val="2"/>
    </font>
    <font>
      <b/>
      <sz val="11"/>
      <color indexed="8"/>
      <name val="TH SarabunPSK"/>
      <family val="2"/>
    </font>
    <font>
      <b/>
      <sz val="16"/>
      <color indexed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8"/>
      <name val="TH SarabunPSK"/>
      <family val="2"/>
    </font>
    <font>
      <sz val="11"/>
      <color indexed="16"/>
      <name val="TH SarabunPSK"/>
      <family val="2"/>
    </font>
    <font>
      <sz val="11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H SarabunPSK"/>
      <family val="2"/>
    </font>
    <font>
      <b/>
      <sz val="18"/>
      <color indexed="12"/>
      <name val="TH SarabunPSK"/>
      <family val="2"/>
    </font>
    <font>
      <b/>
      <sz val="24"/>
      <color indexed="9"/>
      <name val="Browallia New"/>
      <family val="0"/>
    </font>
    <font>
      <b/>
      <sz val="8"/>
      <color indexed="8"/>
      <name val="Tahoma"/>
      <family val="0"/>
    </font>
    <font>
      <b/>
      <sz val="12.25"/>
      <color indexed="8"/>
      <name val="Tahoma"/>
      <family val="0"/>
    </font>
    <font>
      <b/>
      <sz val="9.75"/>
      <color indexed="8"/>
      <name val="Tahoma"/>
      <family val="0"/>
    </font>
    <font>
      <b/>
      <sz val="12"/>
      <color indexed="8"/>
      <name val="Tahoma"/>
      <family val="0"/>
    </font>
    <font>
      <b/>
      <sz val="9.5"/>
      <color indexed="8"/>
      <name val="Tahoma"/>
      <family val="0"/>
    </font>
    <font>
      <b/>
      <sz val="11"/>
      <color indexed="8"/>
      <name val="Tahoma"/>
      <family val="0"/>
    </font>
    <font>
      <b/>
      <sz val="11.75"/>
      <color indexed="8"/>
      <name val="Tahoma"/>
      <family val="0"/>
    </font>
    <font>
      <b/>
      <sz val="10"/>
      <color indexed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6"/>
      <color theme="1"/>
      <name val="TH SarabunPS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6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medium"/>
      <top style="thin">
        <color indexed="57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medium"/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57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 style="thin">
        <color indexed="57"/>
      </right>
      <top style="medium"/>
      <bottom>
        <color indexed="63"/>
      </bottom>
    </border>
    <border>
      <left style="medium"/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>
        <color indexed="63"/>
      </left>
      <right style="medium"/>
      <top>
        <color indexed="63"/>
      </top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medium"/>
      <top style="thin">
        <color indexed="57"/>
      </top>
      <bottom>
        <color indexed="63"/>
      </bottom>
    </border>
    <border>
      <left style="thin">
        <color indexed="57"/>
      </left>
      <right style="medium"/>
      <top>
        <color indexed="63"/>
      </top>
      <bottom style="thin">
        <color indexed="5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>
        <color indexed="63"/>
      </right>
      <top style="medium"/>
      <bottom style="thin">
        <color indexed="57"/>
      </bottom>
    </border>
    <border>
      <left>
        <color indexed="63"/>
      </left>
      <right>
        <color indexed="63"/>
      </right>
      <top style="medium"/>
      <bottom style="thin">
        <color indexed="57"/>
      </bottom>
    </border>
    <border>
      <left>
        <color indexed="63"/>
      </left>
      <right style="medium"/>
      <top style="medium"/>
      <bottom style="thin">
        <color indexed="57"/>
      </bottom>
    </border>
    <border>
      <left style="medium"/>
      <right>
        <color indexed="63"/>
      </right>
      <top style="medium"/>
      <bottom style="thin">
        <color indexed="57"/>
      </bottom>
    </border>
    <border>
      <left>
        <color indexed="63"/>
      </left>
      <right style="thin">
        <color indexed="57"/>
      </right>
      <top style="medium"/>
      <bottom style="thin">
        <color indexed="5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220">
    <xf numFmtId="0" fontId="0" fillId="0" borderId="0" xfId="0" applyFont="1" applyAlignment="1">
      <alignment/>
    </xf>
    <xf numFmtId="0" fontId="2" fillId="0" borderId="0" xfId="62">
      <alignment/>
      <protection/>
    </xf>
    <xf numFmtId="0" fontId="3" fillId="33" borderId="0" xfId="62" applyFont="1" applyFill="1">
      <alignment/>
      <protection/>
    </xf>
    <xf numFmtId="0" fontId="3" fillId="0" borderId="0" xfId="62" applyFont="1">
      <alignment/>
      <protection/>
    </xf>
    <xf numFmtId="0" fontId="3" fillId="0" borderId="10" xfId="62" applyFont="1" applyBorder="1" applyAlignment="1">
      <alignment horizontal="center"/>
      <protection/>
    </xf>
    <xf numFmtId="0" fontId="3" fillId="0" borderId="10" xfId="62" applyFont="1" applyBorder="1" applyAlignment="1">
      <alignment horizontal="center" wrapText="1"/>
      <protection/>
    </xf>
    <xf numFmtId="0" fontId="3" fillId="0" borderId="0" xfId="62" applyFont="1" applyBorder="1" applyAlignment="1">
      <alignment horizontal="center"/>
      <protection/>
    </xf>
    <xf numFmtId="0" fontId="3" fillId="0" borderId="10" xfId="62" applyFont="1" applyBorder="1">
      <alignment/>
      <protection/>
    </xf>
    <xf numFmtId="0" fontId="3" fillId="0" borderId="0" xfId="62" applyFont="1" applyAlignment="1">
      <alignment horizontal="center"/>
      <protection/>
    </xf>
    <xf numFmtId="182" fontId="3" fillId="0" borderId="10" xfId="61" applyNumberFormat="1" applyFont="1" applyBorder="1" applyAlignment="1">
      <alignment horizontal="center"/>
    </xf>
    <xf numFmtId="182" fontId="3" fillId="0" borderId="0" xfId="61" applyNumberFormat="1" applyFont="1" applyBorder="1" applyAlignment="1">
      <alignment horizontal="center"/>
    </xf>
    <xf numFmtId="182" fontId="3" fillId="0" borderId="10" xfId="61" applyNumberFormat="1" applyFont="1" applyBorder="1" applyAlignment="1">
      <alignment/>
    </xf>
    <xf numFmtId="0" fontId="3" fillId="0" borderId="0" xfId="62" applyFont="1" applyBorder="1">
      <alignment/>
      <protection/>
    </xf>
    <xf numFmtId="182" fontId="3" fillId="0" borderId="0" xfId="61" applyNumberFormat="1" applyFont="1" applyBorder="1" applyAlignment="1">
      <alignment/>
    </xf>
    <xf numFmtId="0" fontId="3" fillId="0" borderId="10" xfId="62" applyFont="1" applyBorder="1" applyAlignment="1">
      <alignment wrapText="1"/>
      <protection/>
    </xf>
    <xf numFmtId="0" fontId="3" fillId="0" borderId="0" xfId="62" applyFont="1" applyBorder="1" applyAlignment="1">
      <alignment horizontal="center" wrapText="1"/>
      <protection/>
    </xf>
    <xf numFmtId="182" fontId="3" fillId="0" borderId="10" xfId="61" applyNumberFormat="1" applyFont="1" applyBorder="1" applyAlignment="1">
      <alignment/>
    </xf>
    <xf numFmtId="43" fontId="3" fillId="0" borderId="10" xfId="61" applyFont="1" applyBorder="1" applyAlignment="1">
      <alignment/>
    </xf>
    <xf numFmtId="0" fontId="3" fillId="0" borderId="10" xfId="62" applyFont="1" applyFill="1" applyBorder="1">
      <alignment/>
      <protection/>
    </xf>
    <xf numFmtId="182" fontId="3" fillId="0" borderId="10" xfId="61" applyNumberFormat="1" applyFont="1" applyFill="1" applyBorder="1" applyAlignment="1">
      <alignment/>
    </xf>
    <xf numFmtId="0" fontId="3" fillId="0" borderId="10" xfId="62" applyFont="1" applyFill="1" applyBorder="1" applyAlignment="1">
      <alignment horizontal="center"/>
      <protection/>
    </xf>
    <xf numFmtId="43" fontId="3" fillId="0" borderId="10" xfId="61" applyFont="1" applyFill="1" applyBorder="1" applyAlignment="1">
      <alignment/>
    </xf>
    <xf numFmtId="43" fontId="3" fillId="0" borderId="0" xfId="61" applyFont="1" applyBorder="1" applyAlignment="1">
      <alignment/>
    </xf>
    <xf numFmtId="0" fontId="4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3" fillId="0" borderId="0" xfId="62" applyFont="1" applyFill="1" applyBorder="1" applyAlignment="1">
      <alignment horizontal="center"/>
      <protection/>
    </xf>
    <xf numFmtId="182" fontId="3" fillId="0" borderId="0" xfId="61" applyNumberFormat="1" applyFont="1" applyFill="1" applyBorder="1" applyAlignment="1">
      <alignment/>
    </xf>
    <xf numFmtId="43" fontId="3" fillId="0" borderId="0" xfId="61" applyFont="1" applyFill="1" applyBorder="1" applyAlignment="1">
      <alignment/>
    </xf>
    <xf numFmtId="0" fontId="4" fillId="0" borderId="0" xfId="62" applyFont="1" applyFill="1" applyBorder="1">
      <alignment/>
      <protection/>
    </xf>
    <xf numFmtId="0" fontId="3" fillId="0" borderId="0" xfId="62" applyFont="1" applyAlignment="1">
      <alignment wrapText="1"/>
      <protection/>
    </xf>
    <xf numFmtId="0" fontId="3" fillId="0" borderId="11" xfId="62" applyFont="1" applyBorder="1" applyAlignment="1">
      <alignment horizontal="center" wrapText="1"/>
      <protection/>
    </xf>
    <xf numFmtId="181" fontId="3" fillId="0" borderId="10" xfId="61" applyNumberFormat="1" applyFont="1" applyBorder="1" applyAlignment="1">
      <alignment/>
    </xf>
    <xf numFmtId="181" fontId="3" fillId="0" borderId="11" xfId="61" applyNumberFormat="1" applyFont="1" applyBorder="1" applyAlignment="1">
      <alignment/>
    </xf>
    <xf numFmtId="181" fontId="3" fillId="0" borderId="0" xfId="61" applyNumberFormat="1" applyFont="1" applyBorder="1" applyAlignment="1">
      <alignment/>
    </xf>
    <xf numFmtId="181" fontId="3" fillId="0" borderId="10" xfId="61" applyNumberFormat="1" applyFont="1" applyFill="1" applyBorder="1" applyAlignment="1">
      <alignment/>
    </xf>
    <xf numFmtId="181" fontId="3" fillId="0" borderId="0" xfId="61" applyNumberFormat="1" applyFont="1" applyFill="1" applyBorder="1" applyAlignment="1">
      <alignment/>
    </xf>
    <xf numFmtId="182" fontId="3" fillId="0" borderId="0" xfId="61" applyNumberFormat="1" applyFont="1" applyBorder="1" applyAlignment="1">
      <alignment/>
    </xf>
    <xf numFmtId="0" fontId="3" fillId="0" borderId="0" xfId="62" applyFont="1" applyFill="1" applyBorder="1">
      <alignment/>
      <protection/>
    </xf>
    <xf numFmtId="43" fontId="3" fillId="0" borderId="10" xfId="61" applyFont="1" applyBorder="1" applyAlignment="1">
      <alignment horizontal="center"/>
    </xf>
    <xf numFmtId="0" fontId="2" fillId="0" borderId="0" xfId="62" applyAlignment="1">
      <alignment horizontal="right"/>
      <protection/>
    </xf>
    <xf numFmtId="0" fontId="2" fillId="34" borderId="0" xfId="62" applyFill="1">
      <alignment/>
      <protection/>
    </xf>
    <xf numFmtId="182" fontId="0" fillId="34" borderId="0" xfId="61" applyNumberFormat="1" applyFont="1" applyFill="1" applyAlignment="1">
      <alignment/>
    </xf>
    <xf numFmtId="0" fontId="2" fillId="12" borderId="0" xfId="62" applyFill="1">
      <alignment/>
      <protection/>
    </xf>
    <xf numFmtId="182" fontId="0" fillId="12" borderId="0" xfId="61" applyNumberFormat="1" applyFont="1" applyFill="1" applyAlignment="1">
      <alignment/>
    </xf>
    <xf numFmtId="182" fontId="2" fillId="12" borderId="0" xfId="42" applyNumberFormat="1" applyFont="1" applyFill="1" applyAlignment="1">
      <alignment/>
    </xf>
    <xf numFmtId="43" fontId="3" fillId="0" borderId="0" xfId="62" applyNumberFormat="1" applyFont="1">
      <alignment/>
      <protection/>
    </xf>
    <xf numFmtId="175" fontId="2" fillId="0" borderId="0" xfId="62" applyNumberFormat="1">
      <alignment/>
      <protection/>
    </xf>
    <xf numFmtId="182" fontId="3" fillId="35" borderId="10" xfId="61" applyNumberFormat="1" applyFont="1" applyFill="1" applyBorder="1" applyAlignment="1">
      <alignment/>
    </xf>
    <xf numFmtId="182" fontId="3" fillId="35" borderId="10" xfId="61" applyNumberFormat="1" applyFont="1" applyFill="1" applyBorder="1" applyAlignment="1">
      <alignment/>
    </xf>
    <xf numFmtId="43" fontId="3" fillId="35" borderId="10" xfId="61" applyFont="1" applyFill="1" applyBorder="1" applyAlignment="1">
      <alignment/>
    </xf>
    <xf numFmtId="0" fontId="3" fillId="35" borderId="10" xfId="62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7" fillId="36" borderId="12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8" fillId="38" borderId="13" xfId="0" applyFont="1" applyFill="1" applyBorder="1" applyAlignment="1">
      <alignment vertical="center"/>
    </xf>
    <xf numFmtId="3" fontId="11" fillId="38" borderId="13" xfId="0" applyNumberFormat="1" applyFont="1" applyFill="1" applyBorder="1" applyAlignment="1">
      <alignment vertical="center"/>
    </xf>
    <xf numFmtId="3" fontId="6" fillId="38" borderId="13" xfId="0" applyNumberFormat="1" applyFont="1" applyFill="1" applyBorder="1" applyAlignment="1">
      <alignment vertical="center"/>
    </xf>
    <xf numFmtId="3" fontId="6" fillId="39" borderId="13" xfId="0" applyNumberFormat="1" applyFont="1" applyFill="1" applyBorder="1" applyAlignment="1">
      <alignment vertical="center"/>
    </xf>
    <xf numFmtId="3" fontId="9" fillId="39" borderId="13" xfId="0" applyNumberFormat="1" applyFont="1" applyFill="1" applyBorder="1" applyAlignment="1">
      <alignment vertical="center"/>
    </xf>
    <xf numFmtId="3" fontId="11" fillId="39" borderId="13" xfId="0" applyNumberFormat="1" applyFont="1" applyFill="1" applyBorder="1" applyAlignment="1">
      <alignment vertical="center"/>
    </xf>
    <xf numFmtId="0" fontId="6" fillId="38" borderId="13" xfId="0" applyFont="1" applyFill="1" applyBorder="1" applyAlignment="1">
      <alignment horizontal="right" vertical="center"/>
    </xf>
    <xf numFmtId="0" fontId="6" fillId="38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3" fontId="11" fillId="33" borderId="13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vertical="center"/>
    </xf>
    <xf numFmtId="188" fontId="11" fillId="38" borderId="13" xfId="0" applyNumberFormat="1" applyFont="1" applyFill="1" applyBorder="1" applyAlignment="1">
      <alignment vertical="center"/>
    </xf>
    <xf numFmtId="188" fontId="6" fillId="38" borderId="13" xfId="0" applyNumberFormat="1" applyFont="1" applyFill="1" applyBorder="1" applyAlignment="1">
      <alignment vertical="center"/>
    </xf>
    <xf numFmtId="188" fontId="6" fillId="39" borderId="13" xfId="0" applyNumberFormat="1" applyFont="1" applyFill="1" applyBorder="1" applyAlignment="1">
      <alignment vertical="center"/>
    </xf>
    <xf numFmtId="188" fontId="9" fillId="39" borderId="13" xfId="0" applyNumberFormat="1" applyFont="1" applyFill="1" applyBorder="1" applyAlignment="1">
      <alignment vertical="center"/>
    </xf>
    <xf numFmtId="188" fontId="11" fillId="39" borderId="13" xfId="0" applyNumberFormat="1" applyFont="1" applyFill="1" applyBorder="1" applyAlignment="1">
      <alignment vertical="center"/>
    </xf>
    <xf numFmtId="4" fontId="11" fillId="38" borderId="13" xfId="0" applyNumberFormat="1" applyFont="1" applyFill="1" applyBorder="1" applyAlignment="1">
      <alignment vertical="center"/>
    </xf>
    <xf numFmtId="4" fontId="6" fillId="38" borderId="13" xfId="0" applyNumberFormat="1" applyFont="1" applyFill="1" applyBorder="1" applyAlignment="1">
      <alignment vertical="center"/>
    </xf>
    <xf numFmtId="4" fontId="6" fillId="39" borderId="13" xfId="0" applyNumberFormat="1" applyFont="1" applyFill="1" applyBorder="1" applyAlignment="1">
      <alignment vertical="center"/>
    </xf>
    <xf numFmtId="4" fontId="9" fillId="39" borderId="13" xfId="0" applyNumberFormat="1" applyFont="1" applyFill="1" applyBorder="1" applyAlignment="1">
      <alignment vertical="center"/>
    </xf>
    <xf numFmtId="4" fontId="11" fillId="39" borderId="13" xfId="0" applyNumberFormat="1" applyFont="1" applyFill="1" applyBorder="1" applyAlignment="1">
      <alignment vertical="center"/>
    </xf>
    <xf numFmtId="188" fontId="11" fillId="33" borderId="13" xfId="0" applyNumberFormat="1" applyFont="1" applyFill="1" applyBorder="1" applyAlignment="1">
      <alignment vertical="center"/>
    </xf>
    <xf numFmtId="188" fontId="6" fillId="33" borderId="13" xfId="0" applyNumberFormat="1" applyFont="1" applyFill="1" applyBorder="1" applyAlignment="1">
      <alignment vertical="center"/>
    </xf>
    <xf numFmtId="188" fontId="9" fillId="33" borderId="13" xfId="0" applyNumberFormat="1" applyFont="1" applyFill="1" applyBorder="1" applyAlignment="1">
      <alignment vertical="center"/>
    </xf>
    <xf numFmtId="0" fontId="8" fillId="38" borderId="14" xfId="0" applyFont="1" applyFill="1" applyBorder="1" applyAlignment="1">
      <alignment vertical="center"/>
    </xf>
    <xf numFmtId="188" fontId="11" fillId="38" borderId="14" xfId="0" applyNumberFormat="1" applyFont="1" applyFill="1" applyBorder="1" applyAlignment="1">
      <alignment vertical="center"/>
    </xf>
    <xf numFmtId="188" fontId="6" fillId="38" borderId="14" xfId="0" applyNumberFormat="1" applyFont="1" applyFill="1" applyBorder="1" applyAlignment="1">
      <alignment vertical="center"/>
    </xf>
    <xf numFmtId="188" fontId="6" fillId="39" borderId="14" xfId="0" applyNumberFormat="1" applyFont="1" applyFill="1" applyBorder="1" applyAlignment="1">
      <alignment vertical="center"/>
    </xf>
    <xf numFmtId="188" fontId="9" fillId="39" borderId="14" xfId="0" applyNumberFormat="1" applyFont="1" applyFill="1" applyBorder="1" applyAlignment="1">
      <alignment vertical="center"/>
    </xf>
    <xf numFmtId="188" fontId="11" fillId="39" borderId="14" xfId="0" applyNumberFormat="1" applyFont="1" applyFill="1" applyBorder="1" applyAlignment="1">
      <alignment vertical="center"/>
    </xf>
    <xf numFmtId="0" fontId="6" fillId="38" borderId="14" xfId="0" applyFont="1" applyFill="1" applyBorder="1" applyAlignment="1">
      <alignment horizontal="right" vertical="center"/>
    </xf>
    <xf numFmtId="0" fontId="6" fillId="38" borderId="14" xfId="0" applyFont="1" applyFill="1" applyBorder="1" applyAlignment="1">
      <alignment vertical="center"/>
    </xf>
    <xf numFmtId="0" fontId="8" fillId="0" borderId="0" xfId="0" applyFont="1" applyAlignment="1">
      <alignment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188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182" fontId="3" fillId="7" borderId="10" xfId="61" applyNumberFormat="1" applyFont="1" applyFill="1" applyBorder="1" applyAlignment="1">
      <alignment/>
    </xf>
    <xf numFmtId="181" fontId="3" fillId="7" borderId="10" xfId="61" applyNumberFormat="1" applyFont="1" applyFill="1" applyBorder="1" applyAlignment="1">
      <alignment/>
    </xf>
    <xf numFmtId="181" fontId="3" fillId="0" borderId="0" xfId="62" applyNumberFormat="1" applyFont="1">
      <alignment/>
      <protection/>
    </xf>
    <xf numFmtId="0" fontId="41" fillId="40" borderId="15" xfId="0" applyFont="1" applyFill="1" applyBorder="1" applyAlignment="1">
      <alignment/>
    </xf>
    <xf numFmtId="0" fontId="41" fillId="40" borderId="16" xfId="0" applyFont="1" applyFill="1" applyBorder="1" applyAlignment="1">
      <alignment/>
    </xf>
    <xf numFmtId="0" fontId="41" fillId="40" borderId="17" xfId="0" applyFont="1" applyFill="1" applyBorder="1" applyAlignment="1">
      <alignment/>
    </xf>
    <xf numFmtId="0" fontId="42" fillId="40" borderId="15" xfId="0" applyFont="1" applyFill="1" applyBorder="1" applyAlignment="1">
      <alignment horizontal="center"/>
    </xf>
    <xf numFmtId="0" fontId="42" fillId="40" borderId="18" xfId="0" applyFont="1" applyFill="1" applyBorder="1" applyAlignment="1">
      <alignment/>
    </xf>
    <xf numFmtId="0" fontId="42" fillId="40" borderId="19" xfId="0" applyFont="1" applyFill="1" applyBorder="1" applyAlignment="1">
      <alignment horizontal="center"/>
    </xf>
    <xf numFmtId="0" fontId="42" fillId="40" borderId="16" xfId="0" applyFont="1" applyFill="1" applyBorder="1" applyAlignment="1">
      <alignment horizontal="center"/>
    </xf>
    <xf numFmtId="0" fontId="42" fillId="40" borderId="18" xfId="0" applyFont="1" applyFill="1" applyBorder="1" applyAlignment="1">
      <alignment horizontal="center"/>
    </xf>
    <xf numFmtId="0" fontId="42" fillId="40" borderId="15" xfId="0" applyFont="1" applyFill="1" applyBorder="1" applyAlignment="1">
      <alignment/>
    </xf>
    <xf numFmtId="0" fontId="43" fillId="40" borderId="19" xfId="0" applyFont="1" applyFill="1" applyBorder="1" applyAlignment="1">
      <alignment/>
    </xf>
    <xf numFmtId="0" fontId="43" fillId="40" borderId="16" xfId="0" applyFont="1" applyFill="1" applyBorder="1" applyAlignment="1">
      <alignment/>
    </xf>
    <xf numFmtId="0" fontId="43" fillId="40" borderId="18" xfId="0" applyFont="1" applyFill="1" applyBorder="1" applyAlignment="1">
      <alignment/>
    </xf>
    <xf numFmtId="0" fontId="42" fillId="40" borderId="16" xfId="0" applyFont="1" applyFill="1" applyBorder="1" applyAlignment="1">
      <alignment/>
    </xf>
    <xf numFmtId="43" fontId="42" fillId="40" borderId="15" xfId="42" applyFont="1" applyFill="1" applyBorder="1" applyAlignment="1">
      <alignment/>
    </xf>
    <xf numFmtId="43" fontId="42" fillId="40" borderId="18" xfId="42" applyFont="1" applyFill="1" applyBorder="1" applyAlignment="1">
      <alignment/>
    </xf>
    <xf numFmtId="0" fontId="44" fillId="40" borderId="20" xfId="0" applyFont="1" applyFill="1" applyBorder="1" applyAlignment="1">
      <alignment/>
    </xf>
    <xf numFmtId="0" fontId="44" fillId="40" borderId="21" xfId="0" applyFont="1" applyFill="1" applyBorder="1" applyAlignment="1">
      <alignment/>
    </xf>
    <xf numFmtId="0" fontId="44" fillId="40" borderId="22" xfId="0" applyFont="1" applyFill="1" applyBorder="1" applyAlignment="1">
      <alignment/>
    </xf>
    <xf numFmtId="0" fontId="45" fillId="40" borderId="20" xfId="0" applyFont="1" applyFill="1" applyBorder="1" applyAlignment="1">
      <alignment/>
    </xf>
    <xf numFmtId="0" fontId="45" fillId="40" borderId="21" xfId="0" applyFont="1" applyFill="1" applyBorder="1" applyAlignment="1">
      <alignment/>
    </xf>
    <xf numFmtId="0" fontId="45" fillId="40" borderId="23" xfId="0" applyFont="1" applyFill="1" applyBorder="1" applyAlignment="1">
      <alignment/>
    </xf>
    <xf numFmtId="0" fontId="46" fillId="40" borderId="24" xfId="0" applyFont="1" applyFill="1" applyBorder="1" applyAlignment="1">
      <alignment/>
    </xf>
    <xf numFmtId="0" fontId="46" fillId="40" borderId="21" xfId="0" applyFont="1" applyFill="1" applyBorder="1" applyAlignment="1">
      <alignment/>
    </xf>
    <xf numFmtId="0" fontId="46" fillId="40" borderId="23" xfId="0" applyFont="1" applyFill="1" applyBorder="1" applyAlignment="1">
      <alignment/>
    </xf>
    <xf numFmtId="0" fontId="98" fillId="0" borderId="0" xfId="0" applyFont="1" applyBorder="1" applyAlignment="1">
      <alignment/>
    </xf>
    <xf numFmtId="0" fontId="99" fillId="41" borderId="25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99" fillId="41" borderId="26" xfId="0" applyFont="1" applyFill="1" applyBorder="1" applyAlignment="1">
      <alignment horizontal="center" vertical="center"/>
    </xf>
    <xf numFmtId="0" fontId="49" fillId="40" borderId="27" xfId="0" applyFont="1" applyFill="1" applyBorder="1" applyAlignment="1">
      <alignment horizontal="center" vertical="center"/>
    </xf>
    <xf numFmtId="0" fontId="49" fillId="40" borderId="28" xfId="0" applyFont="1" applyFill="1" applyBorder="1" applyAlignment="1">
      <alignment horizontal="center" vertical="center"/>
    </xf>
    <xf numFmtId="0" fontId="50" fillId="40" borderId="27" xfId="0" applyFont="1" applyFill="1" applyBorder="1" applyAlignment="1">
      <alignment horizontal="center" vertical="center"/>
    </xf>
    <xf numFmtId="0" fontId="50" fillId="40" borderId="28" xfId="0" applyFont="1" applyFill="1" applyBorder="1" applyAlignment="1">
      <alignment horizontal="center" vertical="center"/>
    </xf>
    <xf numFmtId="0" fontId="50" fillId="40" borderId="29" xfId="0" applyFont="1" applyFill="1" applyBorder="1" applyAlignment="1">
      <alignment horizontal="center" vertical="center"/>
    </xf>
    <xf numFmtId="0" fontId="51" fillId="40" borderId="26" xfId="0" applyFont="1" applyFill="1" applyBorder="1" applyAlignment="1">
      <alignment horizontal="center" vertical="center"/>
    </xf>
    <xf numFmtId="0" fontId="51" fillId="40" borderId="28" xfId="0" applyFont="1" applyFill="1" applyBorder="1" applyAlignment="1">
      <alignment horizontal="center" vertical="center"/>
    </xf>
    <xf numFmtId="0" fontId="51" fillId="40" borderId="29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00" fillId="0" borderId="30" xfId="0" applyFont="1" applyBorder="1" applyAlignment="1">
      <alignment/>
    </xf>
    <xf numFmtId="0" fontId="98" fillId="0" borderId="0" xfId="0" applyFont="1" applyAlignment="1">
      <alignment/>
    </xf>
    <xf numFmtId="0" fontId="43" fillId="0" borderId="31" xfId="0" applyFont="1" applyBorder="1" applyAlignment="1">
      <alignment horizontal="right"/>
    </xf>
    <xf numFmtId="0" fontId="46" fillId="0" borderId="0" xfId="0" applyFont="1" applyAlignment="1">
      <alignment/>
    </xf>
    <xf numFmtId="0" fontId="43" fillId="40" borderId="19" xfId="0" applyFont="1" applyFill="1" applyBorder="1" applyAlignment="1">
      <alignment horizontal="right"/>
    </xf>
    <xf numFmtId="0" fontId="100" fillId="0" borderId="32" xfId="0" applyFont="1" applyBorder="1" applyAlignment="1">
      <alignment/>
    </xf>
    <xf numFmtId="0" fontId="51" fillId="0" borderId="31" xfId="0" applyFont="1" applyBorder="1" applyAlignment="1">
      <alignment horizontal="left"/>
    </xf>
    <xf numFmtId="0" fontId="46" fillId="40" borderId="24" xfId="0" applyFont="1" applyFill="1" applyBorder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3" fontId="3" fillId="0" borderId="0" xfId="42" applyFont="1" applyAlignment="1">
      <alignment/>
    </xf>
    <xf numFmtId="43" fontId="4" fillId="0" borderId="0" xfId="42" applyFont="1" applyFill="1" applyAlignment="1">
      <alignment/>
    </xf>
    <xf numFmtId="182" fontId="3" fillId="0" borderId="0" xfId="42" applyNumberFormat="1" applyFont="1" applyAlignment="1">
      <alignment/>
    </xf>
    <xf numFmtId="182" fontId="4" fillId="0" borderId="0" xfId="42" applyNumberFormat="1" applyFont="1" applyFill="1" applyAlignment="1">
      <alignment/>
    </xf>
    <xf numFmtId="182" fontId="3" fillId="0" borderId="0" xfId="42" applyNumberFormat="1" applyFont="1" applyFill="1" applyAlignment="1">
      <alignment/>
    </xf>
    <xf numFmtId="182" fontId="4" fillId="0" borderId="0" xfId="42" applyNumberFormat="1" applyFont="1" applyFill="1" applyBorder="1" applyAlignment="1">
      <alignment/>
    </xf>
    <xf numFmtId="182" fontId="3" fillId="0" borderId="0" xfId="42" applyNumberFormat="1" applyFont="1" applyBorder="1" applyAlignment="1">
      <alignment/>
    </xf>
    <xf numFmtId="182" fontId="3" fillId="0" borderId="0" xfId="62" applyNumberFormat="1" applyFont="1">
      <alignment/>
      <protection/>
    </xf>
    <xf numFmtId="43" fontId="3" fillId="0" borderId="0" xfId="42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3" fontId="43" fillId="0" borderId="33" xfId="42" applyNumberFormat="1" applyFont="1" applyBorder="1" applyAlignment="1">
      <alignment horizontal="center" vertical="center"/>
    </xf>
    <xf numFmtId="43" fontId="43" fillId="0" borderId="27" xfId="42" applyNumberFormat="1" applyFont="1" applyBorder="1" applyAlignment="1">
      <alignment horizontal="center" vertical="center"/>
    </xf>
    <xf numFmtId="43" fontId="43" fillId="0" borderId="34" xfId="42" applyNumberFormat="1" applyFont="1" applyBorder="1" applyAlignment="1">
      <alignment horizontal="center" vertical="center"/>
    </xf>
    <xf numFmtId="43" fontId="43" fillId="0" borderId="35" xfId="42" applyNumberFormat="1" applyFont="1" applyBorder="1" applyAlignment="1">
      <alignment horizontal="center" vertical="center"/>
    </xf>
    <xf numFmtId="0" fontId="47" fillId="42" borderId="36" xfId="0" applyFont="1" applyFill="1" applyBorder="1" applyAlignment="1">
      <alignment horizontal="center" vertical="center"/>
    </xf>
    <xf numFmtId="0" fontId="47" fillId="42" borderId="37" xfId="0" applyFont="1" applyFill="1" applyBorder="1" applyAlignment="1">
      <alignment horizontal="center" vertical="center"/>
    </xf>
    <xf numFmtId="0" fontId="47" fillId="42" borderId="38" xfId="0" applyFont="1" applyFill="1" applyBorder="1" applyAlignment="1">
      <alignment horizontal="center" vertical="center"/>
    </xf>
    <xf numFmtId="43" fontId="42" fillId="0" borderId="33" xfId="42" applyNumberFormat="1" applyFont="1" applyBorder="1" applyAlignment="1">
      <alignment horizontal="center" vertical="center"/>
    </xf>
    <xf numFmtId="43" fontId="42" fillId="0" borderId="27" xfId="42" applyNumberFormat="1" applyFont="1" applyBorder="1" applyAlignment="1">
      <alignment horizontal="center" vertical="center"/>
    </xf>
    <xf numFmtId="43" fontId="42" fillId="0" borderId="34" xfId="42" applyNumberFormat="1" applyFont="1" applyBorder="1" applyAlignment="1">
      <alignment horizontal="center" vertical="center"/>
    </xf>
    <xf numFmtId="43" fontId="42" fillId="0" borderId="35" xfId="42" applyNumberFormat="1" applyFont="1" applyBorder="1" applyAlignment="1">
      <alignment horizontal="center" vertical="center"/>
    </xf>
    <xf numFmtId="43" fontId="43" fillId="0" borderId="39" xfId="42" applyNumberFormat="1" applyFont="1" applyBorder="1" applyAlignment="1">
      <alignment horizontal="center" vertical="center"/>
    </xf>
    <xf numFmtId="43" fontId="43" fillId="0" borderId="26" xfId="42" applyNumberFormat="1" applyFont="1" applyBorder="1" applyAlignment="1">
      <alignment horizontal="center" vertical="center"/>
    </xf>
    <xf numFmtId="43" fontId="41" fillId="0" borderId="33" xfId="42" applyNumberFormat="1" applyFont="1" applyBorder="1" applyAlignment="1">
      <alignment horizontal="center" vertical="center"/>
    </xf>
    <xf numFmtId="43" fontId="41" fillId="0" borderId="27" xfId="42" applyNumberFormat="1" applyFont="1" applyBorder="1" applyAlignment="1">
      <alignment horizontal="center" vertical="center"/>
    </xf>
    <xf numFmtId="43" fontId="42" fillId="0" borderId="33" xfId="42" applyFont="1" applyBorder="1" applyAlignment="1">
      <alignment horizontal="center" vertical="center"/>
    </xf>
    <xf numFmtId="43" fontId="42" fillId="0" borderId="27" xfId="42" applyFont="1" applyBorder="1" applyAlignment="1">
      <alignment horizontal="center" vertical="center"/>
    </xf>
    <xf numFmtId="43" fontId="42" fillId="0" borderId="34" xfId="42" applyFont="1" applyBorder="1" applyAlignment="1">
      <alignment horizontal="center" vertical="center"/>
    </xf>
    <xf numFmtId="43" fontId="42" fillId="0" borderId="35" xfId="42" applyFont="1" applyBorder="1" applyAlignment="1">
      <alignment horizontal="center" vertical="center"/>
    </xf>
    <xf numFmtId="182" fontId="43" fillId="0" borderId="33" xfId="42" applyNumberFormat="1" applyFont="1" applyBorder="1" applyAlignment="1">
      <alignment horizontal="center" vertical="center"/>
    </xf>
    <xf numFmtId="182" fontId="43" fillId="0" borderId="27" xfId="42" applyNumberFormat="1" applyFont="1" applyBorder="1" applyAlignment="1">
      <alignment horizontal="center" vertical="center"/>
    </xf>
    <xf numFmtId="182" fontId="43" fillId="0" borderId="34" xfId="42" applyNumberFormat="1" applyFont="1" applyBorder="1" applyAlignment="1">
      <alignment horizontal="center" vertical="center"/>
    </xf>
    <xf numFmtId="182" fontId="43" fillId="0" borderId="35" xfId="42" applyNumberFormat="1" applyFont="1" applyBorder="1" applyAlignment="1">
      <alignment horizontal="center" vertical="center"/>
    </xf>
    <xf numFmtId="182" fontId="42" fillId="0" borderId="33" xfId="42" applyNumberFormat="1" applyFont="1" applyBorder="1" applyAlignment="1">
      <alignment horizontal="center" vertical="center"/>
    </xf>
    <xf numFmtId="182" fontId="42" fillId="0" borderId="27" xfId="42" applyNumberFormat="1" applyFont="1" applyBorder="1" applyAlignment="1">
      <alignment horizontal="center" vertical="center"/>
    </xf>
    <xf numFmtId="182" fontId="42" fillId="43" borderId="34" xfId="42" applyNumberFormat="1" applyFont="1" applyFill="1" applyBorder="1" applyAlignment="1">
      <alignment horizontal="center" vertical="center"/>
    </xf>
    <xf numFmtId="182" fontId="42" fillId="43" borderId="35" xfId="42" applyNumberFormat="1" applyFont="1" applyFill="1" applyBorder="1" applyAlignment="1">
      <alignment horizontal="center" vertical="center"/>
    </xf>
    <xf numFmtId="182" fontId="43" fillId="0" borderId="39" xfId="42" applyNumberFormat="1" applyFont="1" applyBorder="1" applyAlignment="1">
      <alignment horizontal="center" vertical="center"/>
    </xf>
    <xf numFmtId="182" fontId="43" fillId="0" borderId="26" xfId="42" applyNumberFormat="1" applyFont="1" applyBorder="1" applyAlignment="1">
      <alignment horizontal="center" vertical="center"/>
    </xf>
    <xf numFmtId="182" fontId="41" fillId="0" borderId="33" xfId="42" applyNumberFormat="1" applyFont="1" applyBorder="1" applyAlignment="1">
      <alignment horizontal="center" vertical="center"/>
    </xf>
    <xf numFmtId="182" fontId="41" fillId="0" borderId="27" xfId="42" applyNumberFormat="1" applyFont="1" applyBorder="1" applyAlignment="1">
      <alignment horizontal="center" vertical="center"/>
    </xf>
    <xf numFmtId="43" fontId="43" fillId="0" borderId="40" xfId="42" applyFont="1" applyBorder="1" applyAlignment="1">
      <alignment horizontal="center" vertical="center"/>
    </xf>
    <xf numFmtId="43" fontId="43" fillId="0" borderId="28" xfId="42" applyFont="1" applyBorder="1" applyAlignment="1">
      <alignment horizontal="center" vertical="center"/>
    </xf>
    <xf numFmtId="2" fontId="43" fillId="0" borderId="33" xfId="42" applyNumberFormat="1" applyFont="1" applyBorder="1" applyAlignment="1">
      <alignment horizontal="right" vertical="center"/>
    </xf>
    <xf numFmtId="2" fontId="43" fillId="0" borderId="27" xfId="42" applyNumberFormat="1" applyFont="1" applyBorder="1" applyAlignment="1">
      <alignment horizontal="right" vertical="center"/>
    </xf>
    <xf numFmtId="181" fontId="43" fillId="0" borderId="33" xfId="42" applyNumberFormat="1" applyFont="1" applyBorder="1" applyAlignment="1">
      <alignment horizontal="center" vertical="center"/>
    </xf>
    <xf numFmtId="181" fontId="43" fillId="0" borderId="27" xfId="42" applyNumberFormat="1" applyFont="1" applyBorder="1" applyAlignment="1">
      <alignment horizontal="center" vertical="center"/>
    </xf>
    <xf numFmtId="181" fontId="43" fillId="0" borderId="34" xfId="42" applyNumberFormat="1" applyFont="1" applyBorder="1" applyAlignment="1">
      <alignment horizontal="center" vertical="center"/>
    </xf>
    <xf numFmtId="181" fontId="43" fillId="0" borderId="35" xfId="42" applyNumberFormat="1" applyFont="1" applyBorder="1" applyAlignment="1">
      <alignment horizontal="center" vertical="center"/>
    </xf>
    <xf numFmtId="10" fontId="41" fillId="0" borderId="27" xfId="42" applyNumberFormat="1" applyFont="1" applyBorder="1" applyAlignment="1">
      <alignment horizontal="center" vertical="center"/>
    </xf>
    <xf numFmtId="181" fontId="42" fillId="0" borderId="33" xfId="42" applyNumberFormat="1" applyFont="1" applyBorder="1" applyAlignment="1">
      <alignment horizontal="center" vertical="center"/>
    </xf>
    <xf numFmtId="181" fontId="42" fillId="0" borderId="27" xfId="42" applyNumberFormat="1" applyFont="1" applyBorder="1" applyAlignment="1">
      <alignment horizontal="center" vertical="center"/>
    </xf>
    <xf numFmtId="181" fontId="42" fillId="0" borderId="34" xfId="42" applyNumberFormat="1" applyFont="1" applyBorder="1" applyAlignment="1">
      <alignment horizontal="center" vertical="center"/>
    </xf>
    <xf numFmtId="181" fontId="42" fillId="0" borderId="35" xfId="42" applyNumberFormat="1" applyFont="1" applyBorder="1" applyAlignment="1">
      <alignment horizontal="center" vertical="center"/>
    </xf>
    <xf numFmtId="181" fontId="43" fillId="0" borderId="39" xfId="42" applyNumberFormat="1" applyFont="1" applyBorder="1" applyAlignment="1">
      <alignment horizontal="center" vertical="center"/>
    </xf>
    <xf numFmtId="181" fontId="43" fillId="0" borderId="26" xfId="42" applyNumberFormat="1" applyFont="1" applyBorder="1" applyAlignment="1">
      <alignment horizontal="center" vertical="center"/>
    </xf>
    <xf numFmtId="181" fontId="41" fillId="0" borderId="33" xfId="42" applyNumberFormat="1" applyFont="1" applyBorder="1" applyAlignment="1">
      <alignment horizontal="center" vertical="center"/>
    </xf>
    <xf numFmtId="181" fontId="41" fillId="0" borderId="27" xfId="42" applyNumberFormat="1" applyFont="1" applyBorder="1" applyAlignment="1">
      <alignment horizontal="center" vertical="center"/>
    </xf>
    <xf numFmtId="182" fontId="42" fillId="0" borderId="34" xfId="42" applyNumberFormat="1" applyFont="1" applyBorder="1" applyAlignment="1">
      <alignment horizontal="center" vertical="center"/>
    </xf>
    <xf numFmtId="182" fontId="42" fillId="0" borderId="35" xfId="42" applyNumberFormat="1" applyFont="1" applyBorder="1" applyAlignment="1">
      <alignment horizontal="center" vertical="center"/>
    </xf>
    <xf numFmtId="0" fontId="99" fillId="12" borderId="41" xfId="0" applyFont="1" applyFill="1" applyBorder="1" applyAlignment="1">
      <alignment horizontal="center" vertical="center"/>
    </xf>
    <xf numFmtId="0" fontId="99" fillId="12" borderId="42" xfId="0" applyFont="1" applyFill="1" applyBorder="1" applyAlignment="1">
      <alignment horizontal="center" vertical="center"/>
    </xf>
    <xf numFmtId="0" fontId="99" fillId="12" borderId="43" xfId="0" applyFont="1" applyFill="1" applyBorder="1" applyAlignment="1">
      <alignment horizontal="center" vertical="center"/>
    </xf>
    <xf numFmtId="0" fontId="99" fillId="12" borderId="44" xfId="0" applyFont="1" applyFill="1" applyBorder="1" applyAlignment="1">
      <alignment horizontal="center" vertical="center"/>
    </xf>
    <xf numFmtId="0" fontId="99" fillId="12" borderId="4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ปกติ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solidFill>
                  <a:srgbClr val="000000"/>
                </a:solidFill>
              </a:rPr>
              <a:t>กำไร/ขาดทุน จากการดำเนินงาน  (รายเดือน)</a:t>
            </a:r>
          </a:p>
        </c:rich>
      </c:tx>
      <c:layout>
        <c:manualLayout>
          <c:xMode val="factor"/>
          <c:yMode val="factor"/>
          <c:x val="0.037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04575"/>
          <c:w val="0.962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ที่มากราฟ61!$B$47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ที่มากราฟ61!$A$48:$A$59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ที่มากราฟ61!$B$48:$B$59</c:f>
              <c:numCache>
                <c:ptCount val="12"/>
                <c:pt idx="0">
                  <c:v>9.865450333333333</c:v>
                </c:pt>
                <c:pt idx="1">
                  <c:v>9.754787333333335</c:v>
                </c:pt>
                <c:pt idx="2">
                  <c:v>9.536598333333334</c:v>
                </c:pt>
                <c:pt idx="3">
                  <c:v>10.256055333333334</c:v>
                </c:pt>
                <c:pt idx="4">
                  <c:v>9.698877333333334</c:v>
                </c:pt>
                <c:pt idx="5">
                  <c:v>8.999097333333333</c:v>
                </c:pt>
                <c:pt idx="6">
                  <c:v>11.197681333333334</c:v>
                </c:pt>
                <c:pt idx="7">
                  <c:v>11.969687333333335</c:v>
                </c:pt>
                <c:pt idx="8">
                  <c:v>10.888167333333334</c:v>
                </c:pt>
                <c:pt idx="9">
                  <c:v>10.621827333333334</c:v>
                </c:pt>
                <c:pt idx="10">
                  <c:v>9.734416333333334</c:v>
                </c:pt>
                <c:pt idx="11">
                  <c:v>10.149173333333334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ที่มากราฟ61!$C$47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.000_-;\-* #,##0.000_-;_-* &quot;-&quot;??_-;_-@_-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ที่มากราฟ61!$A$48:$A$59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ที่มากราฟ61!$C$48:$C$59</c:f>
              <c:numCache>
                <c:ptCount val="12"/>
                <c:pt idx="0">
                  <c:v>7.913864569999999</c:v>
                </c:pt>
                <c:pt idx="1">
                  <c:v>7.638508979999999</c:v>
                </c:pt>
                <c:pt idx="2">
                  <c:v>9.076309819999999</c:v>
                </c:pt>
                <c:pt idx="3">
                  <c:v>9.25305958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ที่มากราฟ61!$D$47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ที่มากราฟ61!$A$48:$A$59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ที่มากราฟ61!$D$48:$D$59</c:f>
              <c:numCache>
                <c:ptCount val="12"/>
                <c:pt idx="0">
                  <c:v>9.28349926</c:v>
                </c:pt>
                <c:pt idx="1">
                  <c:v>7.465539510000002</c:v>
                </c:pt>
                <c:pt idx="2">
                  <c:v>8.617437879999999</c:v>
                </c:pt>
                <c:pt idx="3">
                  <c:v>9.899778869999999</c:v>
                </c:pt>
                <c:pt idx="4">
                  <c:v>8.228173940000001</c:v>
                </c:pt>
                <c:pt idx="5">
                  <c:v>7.162459619999997</c:v>
                </c:pt>
                <c:pt idx="6">
                  <c:v>9.74408989</c:v>
                </c:pt>
                <c:pt idx="7">
                  <c:v>9.55277143</c:v>
                </c:pt>
                <c:pt idx="8">
                  <c:v>8.270681369999998</c:v>
                </c:pt>
                <c:pt idx="9">
                  <c:v>8.72353745</c:v>
                </c:pt>
                <c:pt idx="10">
                  <c:v>8.657574619999998</c:v>
                </c:pt>
                <c:pt idx="11">
                  <c:v>7.928521840000001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38723256"/>
        <c:axId val="12964985"/>
      </c:lineChart>
      <c:catAx>
        <c:axId val="38723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64985"/>
        <c:crosses val="autoZero"/>
        <c:auto val="1"/>
        <c:lblOffset val="100"/>
        <c:tickLblSkip val="1"/>
        <c:noMultiLvlLbl val="0"/>
      </c:catAx>
      <c:valAx>
        <c:axId val="1296498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ล้านบาท</a:t>
                </a:r>
              </a:p>
            </c:rich>
          </c:tx>
          <c:layout>
            <c:manualLayout>
              <c:xMode val="factor"/>
              <c:yMode val="factor"/>
              <c:x val="0.03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72325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4"/>
          <c:y val="0.82175"/>
          <c:w val="0.472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อัตราน้ำสูญเสียในระบบจ่าย   (รายไตรมาส)</a:t>
            </a:r>
          </a:p>
        </c:rich>
      </c:tx>
      <c:layout>
        <c:manualLayout>
          <c:xMode val="factor"/>
          <c:yMode val="factor"/>
          <c:x val="0.0397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75"/>
          <c:y val="0.067"/>
          <c:w val="0.962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ที่มากราฟ61!$G$62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ที่มากราฟ61!$F$63:$F$67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ที่มากราฟ61!$G$63:$G$67</c:f>
              <c:numCache>
                <c:ptCount val="5"/>
                <c:pt idx="0">
                  <c:v>26.75001881761963</c:v>
                </c:pt>
                <c:pt idx="1">
                  <c:v>26.75001881761963</c:v>
                </c:pt>
                <c:pt idx="2">
                  <c:v>26.75001881761963</c:v>
                </c:pt>
                <c:pt idx="3">
                  <c:v>26.75001881761963</c:v>
                </c:pt>
                <c:pt idx="4">
                  <c:v>26.75001881761963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ที่มากราฟ61!$H$62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ที่มากราฟ61!$F$63:$F$67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ที่มากราฟ61!$H$63:$H$67</c:f>
              <c:numCache>
                <c:ptCount val="5"/>
                <c:pt idx="0">
                  <c:v>32.644296012275476</c:v>
                </c:pt>
                <c:pt idx="4">
                  <c:v>32.057236009979064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ที่มากราฟ61!$I$62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ที่มากราฟ61!$F$63:$F$67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ที่มากราฟ61!$I$63:$I$67</c:f>
              <c:numCache>
                <c:ptCount val="5"/>
                <c:pt idx="0">
                  <c:v>29.729152295685097</c:v>
                </c:pt>
                <c:pt idx="1">
                  <c:v>27.39488066177249</c:v>
                </c:pt>
                <c:pt idx="2">
                  <c:v>23.71442000607709</c:v>
                </c:pt>
                <c:pt idx="3">
                  <c:v>26.548841750748565</c:v>
                </c:pt>
                <c:pt idx="4">
                  <c:v>27.96</c:v>
                </c:pt>
              </c:numCache>
            </c:numRef>
          </c:val>
          <c:smooth val="1"/>
        </c:ser>
        <c:dropLines>
          <c:spPr>
            <a:ln w="3175">
              <a:solidFill>
                <a:srgbClr val="CCCCFF"/>
              </a:solidFill>
              <a:prstDash val="sysDot"/>
            </a:ln>
          </c:spPr>
        </c:dropLines>
        <c:marker val="1"/>
        <c:axId val="38821138"/>
        <c:axId val="13845923"/>
      </c:lineChart>
      <c:catAx>
        <c:axId val="388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3845923"/>
        <c:crosses val="autoZero"/>
        <c:auto val="1"/>
        <c:lblOffset val="100"/>
        <c:tickLblSkip val="1"/>
        <c:noMultiLvlLbl val="0"/>
      </c:catAx>
      <c:valAx>
        <c:axId val="13845923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15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8821138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75"/>
          <c:y val="0.90875"/>
          <c:w val="0.9032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หน่วยไฟฟ้าต่อน้ำจำหน่าย (รายเดือน)</a:t>
            </a:r>
          </a:p>
        </c:rich>
      </c:tx>
      <c:layout>
        <c:manualLayout>
          <c:xMode val="factor"/>
          <c:yMode val="factor"/>
          <c:x val="0.069"/>
          <c:y val="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35"/>
          <c:w val="0.985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ที่มากราฟ61!$B$3:$B$14</c:f>
              <c:numCache>
                <c:ptCount val="12"/>
                <c:pt idx="0">
                  <c:v>0.6121583637779757</c:v>
                </c:pt>
                <c:pt idx="1">
                  <c:v>0.5932012679150083</c:v>
                </c:pt>
                <c:pt idx="2">
                  <c:v>0.6630184483194339</c:v>
                </c:pt>
                <c:pt idx="3">
                  <c:v>0.5937654591416077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ที่มากราฟ61!$A$3:$A$14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ที่มากราฟ61!$C$3:$C$14</c:f>
              <c:numCache>
                <c:ptCount val="12"/>
                <c:pt idx="0">
                  <c:v>0.5818532711990462</c:v>
                </c:pt>
                <c:pt idx="1">
                  <c:v>0.5497936775618284</c:v>
                </c:pt>
                <c:pt idx="2">
                  <c:v>0.566678710358771</c:v>
                </c:pt>
                <c:pt idx="3">
                  <c:v>0.5642445471726671</c:v>
                </c:pt>
                <c:pt idx="4">
                  <c:v>0.5393561161209488</c:v>
                </c:pt>
                <c:pt idx="5">
                  <c:v>0.6556449505862659</c:v>
                </c:pt>
                <c:pt idx="6">
                  <c:v>0.5902934609290958</c:v>
                </c:pt>
                <c:pt idx="7">
                  <c:v>0.5124803819602523</c:v>
                </c:pt>
                <c:pt idx="8">
                  <c:v>0.5163043839424281</c:v>
                </c:pt>
                <c:pt idx="9">
                  <c:v>0.4390915498820592</c:v>
                </c:pt>
                <c:pt idx="10">
                  <c:v>0.47828709175652023</c:v>
                </c:pt>
                <c:pt idx="11">
                  <c:v>0.5187680910024557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7504444"/>
        <c:axId val="47777949"/>
      </c:lineChart>
      <c:catAx>
        <c:axId val="57504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77949"/>
        <c:crosses val="autoZero"/>
        <c:auto val="1"/>
        <c:lblOffset val="100"/>
        <c:tickLblSkip val="1"/>
        <c:noMultiLvlLbl val="0"/>
      </c:catAx>
      <c:valAx>
        <c:axId val="47777949"/>
        <c:scaling>
          <c:orientation val="minMax"/>
          <c:min val="0.3000000000000000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หน่วย/ลบ.ม.</a:t>
                </a:r>
              </a:p>
            </c:rich>
          </c:tx>
          <c:layout>
            <c:manualLayout>
              <c:xMode val="factor"/>
              <c:yMode val="factor"/>
              <c:x val="0.054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0_);_(* \(#,##0.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04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75"/>
          <c:y val="0.92175"/>
          <c:w val="0.474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หน่วยไฟฟ้าต่อน้ำจำหน่าย  (รายไตรมาส)</a:t>
            </a:r>
          </a:p>
        </c:rich>
      </c:tx>
      <c:layout>
        <c:manualLayout>
          <c:xMode val="factor"/>
          <c:yMode val="factor"/>
          <c:x val="0.0847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425"/>
          <c:w val="0.9722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ที่มากราฟ61!$G$2</c:f>
              <c:strCache>
                <c:ptCount val="1"/>
                <c:pt idx="0">
                  <c:v>ปี 2561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ที่มากราฟ61!$F$3:$F$7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ที่มากราฟ61!$G$3:$G$7</c:f>
              <c:numCache>
                <c:ptCount val="5"/>
                <c:pt idx="0">
                  <c:v>0.6225442224058947</c:v>
                </c:pt>
                <c:pt idx="4">
                  <c:v>0.615199940974784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ที่มากราฟ61!$F$3:$F$7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ที่มากราฟ61!$H$3:$H$7</c:f>
              <c:numCache>
                <c:ptCount val="5"/>
                <c:pt idx="0">
                  <c:v>0.5660942226903026</c:v>
                </c:pt>
                <c:pt idx="1">
                  <c:v>0.5859041260982462</c:v>
                </c:pt>
                <c:pt idx="2">
                  <c:v>0.5402387484446604</c:v>
                </c:pt>
                <c:pt idx="3">
                  <c:v>0.4788751180527649</c:v>
                </c:pt>
                <c:pt idx="4">
                  <c:v>0.5656141951717187</c:v>
                </c:pt>
              </c:numCache>
            </c:numRef>
          </c:val>
          <c:smooth val="1"/>
        </c:ser>
        <c:dropLines>
          <c:spPr>
            <a:ln w="3175">
              <a:solidFill>
                <a:srgbClr val="CCCCFF"/>
              </a:solidFill>
              <a:prstDash val="sysDot"/>
            </a:ln>
          </c:spPr>
        </c:dropLines>
        <c:marker val="1"/>
        <c:axId val="27348358"/>
        <c:axId val="44808631"/>
      </c:lineChart>
      <c:catAx>
        <c:axId val="2734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808631"/>
        <c:crosses val="autoZero"/>
        <c:auto val="1"/>
        <c:lblOffset val="100"/>
        <c:tickLblSkip val="1"/>
        <c:noMultiLvlLbl val="0"/>
      </c:catAx>
      <c:valAx>
        <c:axId val="44808631"/>
        <c:scaling>
          <c:orientation val="minMax"/>
          <c:min val="0.3000000000000000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หน่วย/ลบ.ม.</a:t>
                </a:r>
              </a:p>
            </c:rich>
          </c:tx>
          <c:layout>
            <c:manualLayout>
              <c:xMode val="factor"/>
              <c:yMode val="factor"/>
              <c:x val="0.05825"/>
              <c:y val="0.18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0_);_(* \(#,##0.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348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"/>
          <c:y val="0.9125"/>
          <c:w val="0.35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กำไร/ขาดทุน จากการดำเนินงาน  (รายเดือนสะสม)</a:t>
            </a:r>
          </a:p>
        </c:rich>
      </c:tx>
      <c:layout>
        <c:manualLayout>
          <c:xMode val="factor"/>
          <c:yMode val="factor"/>
          <c:x val="0.0345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08475"/>
          <c:w val="0.9192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ที่มากราฟ61!$G$47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ที่มากราฟ61!$F$48:$F$59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ที่มากราฟ61!$G$48:$G$59</c:f>
              <c:numCache>
                <c:ptCount val="12"/>
                <c:pt idx="0">
                  <c:v>9.865450333333333</c:v>
                </c:pt>
                <c:pt idx="1">
                  <c:v>19.730900666666667</c:v>
                </c:pt>
                <c:pt idx="2">
                  <c:v>29.485688000000003</c:v>
                </c:pt>
                <c:pt idx="3">
                  <c:v>39.02228633333334</c:v>
                </c:pt>
                <c:pt idx="4">
                  <c:v>49.27834166666668</c:v>
                </c:pt>
                <c:pt idx="5">
                  <c:v>58.97721900000001</c:v>
                </c:pt>
                <c:pt idx="6">
                  <c:v>67.97631633333334</c:v>
                </c:pt>
                <c:pt idx="7">
                  <c:v>79.17399766666668</c:v>
                </c:pt>
                <c:pt idx="8">
                  <c:v>91.14368500000002</c:v>
                </c:pt>
                <c:pt idx="9">
                  <c:v>102.03185233333335</c:v>
                </c:pt>
                <c:pt idx="10">
                  <c:v>112.65367966666668</c:v>
                </c:pt>
                <c:pt idx="11">
                  <c:v>122.388096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ที่มากราฟ61!$H$47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.000_-;\-* #,##0.000_-;_-* &quot;-&quot;??_-;_-@_-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ที่มากราฟ61!$F$48:$F$59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ที่มากราฟ61!$H$48:$H$59</c:f>
              <c:numCache>
                <c:ptCount val="12"/>
                <c:pt idx="0">
                  <c:v>7.913864569999999</c:v>
                </c:pt>
                <c:pt idx="1">
                  <c:v>15.552373549999999</c:v>
                </c:pt>
                <c:pt idx="2">
                  <c:v>24.628683369999997</c:v>
                </c:pt>
                <c:pt idx="3">
                  <c:v>33.881742949999996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ที่มากราฟ61!$I$47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ที่มากราฟ61!$F$48:$F$59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ที่มากราฟ61!$I$48:$I$59</c:f>
              <c:numCache>
                <c:ptCount val="12"/>
                <c:pt idx="0">
                  <c:v>9.28349926</c:v>
                </c:pt>
                <c:pt idx="1">
                  <c:v>16.749038770000002</c:v>
                </c:pt>
                <c:pt idx="2">
                  <c:v>25.366476650000003</c:v>
                </c:pt>
                <c:pt idx="3">
                  <c:v>35.26625552</c:v>
                </c:pt>
                <c:pt idx="4">
                  <c:v>43.494429460000006</c:v>
                </c:pt>
                <c:pt idx="5">
                  <c:v>50.656889080000006</c:v>
                </c:pt>
                <c:pt idx="6">
                  <c:v>60.400978970000004</c:v>
                </c:pt>
                <c:pt idx="7">
                  <c:v>69.9537504</c:v>
                </c:pt>
                <c:pt idx="8">
                  <c:v>78.22443177</c:v>
                </c:pt>
                <c:pt idx="9">
                  <c:v>86.94796921999999</c:v>
                </c:pt>
                <c:pt idx="10">
                  <c:v>95.60554384</c:v>
                </c:pt>
                <c:pt idx="11">
                  <c:v>103.53406568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49576002"/>
        <c:axId val="43530835"/>
      </c:lineChart>
      <c:catAx>
        <c:axId val="495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30835"/>
        <c:crosses val="autoZero"/>
        <c:auto val="1"/>
        <c:lblOffset val="100"/>
        <c:tickLblSkip val="1"/>
        <c:noMultiLvlLbl val="0"/>
      </c:catAx>
      <c:valAx>
        <c:axId val="435308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ล้านบาท</a:t>
                </a:r>
              </a:p>
            </c:rich>
          </c:tx>
          <c:layout>
            <c:manualLayout>
              <c:xMode val="factor"/>
              <c:yMode val="factor"/>
              <c:x val="0.033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576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05"/>
          <c:y val="0.16675"/>
          <c:w val="0.518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กำไร/ขาดทุน จากการดำเนินงาน  (รายไตรมาส)</a:t>
            </a:r>
          </a:p>
        </c:rich>
      </c:tx>
      <c:layout>
        <c:manualLayout>
          <c:xMode val="factor"/>
          <c:yMode val="factor"/>
          <c:x val="0.0295"/>
          <c:y val="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0675"/>
          <c:w val="0.93525"/>
          <c:h val="0.899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ที่มากราฟ61!$L$47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ที่มากราฟ61!$K$48:$K$51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ที่มากราฟ61!$L$48:$L$51</c:f>
              <c:numCache>
                <c:ptCount val="4"/>
                <c:pt idx="0">
                  <c:v>30.667955</c:v>
                </c:pt>
                <c:pt idx="1">
                  <c:v>30.667955</c:v>
                </c:pt>
                <c:pt idx="2">
                  <c:v>30.667955</c:v>
                </c:pt>
                <c:pt idx="3">
                  <c:v>30.667955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ที่มากราฟ61!$M$47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_-* #,##0.000_-;\-* #,##0.000_-;_-* &quot;-&quot;??_-;_-@_-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ที่มากราฟ61!$K$48:$K$51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ที่มากราฟ61!$M$48:$M$51</c:f>
              <c:numCache>
                <c:ptCount val="4"/>
                <c:pt idx="0">
                  <c:v>24.628683369999997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ที่มากราฟ61!$N$47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ที่มากราฟ61!$K$48:$K$51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ที่มากราฟ61!$N$48:$N$51</c:f>
              <c:numCache>
                <c:ptCount val="4"/>
                <c:pt idx="0">
                  <c:v>25.366476650000003</c:v>
                </c:pt>
                <c:pt idx="1">
                  <c:v>25.290412429999996</c:v>
                </c:pt>
                <c:pt idx="2">
                  <c:v>27.567542689999996</c:v>
                </c:pt>
                <c:pt idx="3">
                  <c:v>25.309633910000002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6233196"/>
        <c:axId val="36336717"/>
      </c:lineChart>
      <c:catAx>
        <c:axId val="56233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6336717"/>
        <c:crosses val="autoZero"/>
        <c:auto val="1"/>
        <c:lblOffset val="100"/>
        <c:tickLblSkip val="1"/>
        <c:noMultiLvlLbl val="0"/>
      </c:catAx>
      <c:valAx>
        <c:axId val="36336717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ล้านบาท</a:t>
                </a:r>
              </a:p>
            </c:rich>
          </c:tx>
          <c:layout>
            <c:manualLayout>
              <c:xMode val="factor"/>
              <c:yMode val="factor"/>
              <c:x val="0.039"/>
              <c:y val="0.15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623319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55"/>
          <c:y val="0.77625"/>
          <c:w val="0.4935"/>
          <c:h val="0.0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จำนวนผู้ใช้น้ำเพิ่มปกติ  (รายเดือน)</a:t>
            </a:r>
          </a:p>
        </c:rich>
      </c:tx>
      <c:layout>
        <c:manualLayout>
          <c:xMode val="factor"/>
          <c:yMode val="factor"/>
          <c:x val="0.0657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675"/>
          <c:w val="0.962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ที่มากราฟ61!$B$32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ที่มากราฟ61!$A$33:$A$44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ที่มากราฟ61!$B$33:$B$44</c:f>
              <c:numCache>
                <c:ptCount val="12"/>
                <c:pt idx="0">
                  <c:v>111</c:v>
                </c:pt>
                <c:pt idx="1">
                  <c:v>135</c:v>
                </c:pt>
                <c:pt idx="2">
                  <c:v>89</c:v>
                </c:pt>
                <c:pt idx="3">
                  <c:v>108</c:v>
                </c:pt>
                <c:pt idx="4">
                  <c:v>98</c:v>
                </c:pt>
                <c:pt idx="5">
                  <c:v>132</c:v>
                </c:pt>
                <c:pt idx="6">
                  <c:v>139</c:v>
                </c:pt>
                <c:pt idx="7">
                  <c:v>141</c:v>
                </c:pt>
                <c:pt idx="8">
                  <c:v>166</c:v>
                </c:pt>
                <c:pt idx="9">
                  <c:v>118</c:v>
                </c:pt>
                <c:pt idx="10">
                  <c:v>131</c:v>
                </c:pt>
                <c:pt idx="11">
                  <c:v>157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ที่มากราฟ61!$C$32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;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ที่มากราฟ61!$A$33:$A$44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ที่มากราฟ61!$C$33:$C$44</c:f>
              <c:numCache>
                <c:ptCount val="12"/>
                <c:pt idx="0">
                  <c:v>293</c:v>
                </c:pt>
                <c:pt idx="1">
                  <c:v>254</c:v>
                </c:pt>
                <c:pt idx="2">
                  <c:v>132</c:v>
                </c:pt>
                <c:pt idx="3">
                  <c:v>158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ที่มากราฟ61!$D$32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ที่มากราฟ61!$A$33:$A$44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ที่มากราฟ61!$D$33:$D$44</c:f>
              <c:numCache>
                <c:ptCount val="12"/>
                <c:pt idx="0">
                  <c:v>86</c:v>
                </c:pt>
                <c:pt idx="1">
                  <c:v>123</c:v>
                </c:pt>
                <c:pt idx="2">
                  <c:v>76</c:v>
                </c:pt>
                <c:pt idx="3">
                  <c:v>59</c:v>
                </c:pt>
                <c:pt idx="4">
                  <c:v>97</c:v>
                </c:pt>
                <c:pt idx="5">
                  <c:v>111</c:v>
                </c:pt>
                <c:pt idx="6">
                  <c:v>75</c:v>
                </c:pt>
                <c:pt idx="7">
                  <c:v>79</c:v>
                </c:pt>
                <c:pt idx="8">
                  <c:v>149</c:v>
                </c:pt>
                <c:pt idx="9">
                  <c:v>228</c:v>
                </c:pt>
                <c:pt idx="10">
                  <c:v>279</c:v>
                </c:pt>
                <c:pt idx="11">
                  <c:v>222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8594998"/>
        <c:axId val="57592935"/>
      </c:lineChart>
      <c:catAx>
        <c:axId val="58594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7592935"/>
        <c:crosses val="autoZero"/>
        <c:auto val="1"/>
        <c:lblOffset val="100"/>
        <c:tickLblSkip val="1"/>
        <c:noMultiLvlLbl val="0"/>
      </c:catAx>
      <c:valAx>
        <c:axId val="575929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ราย</a:t>
                </a:r>
              </a:p>
            </c:rich>
          </c:tx>
          <c:layout>
            <c:manualLayout>
              <c:xMode val="factor"/>
              <c:yMode val="factor"/>
              <c:x val="0.01025"/>
              <c:y val="0.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8594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025"/>
          <c:y val="0.148"/>
          <c:w val="0.5172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จำนวนผู้ใช้น้ำเพิ่มปกติ  (รายเดือนสะสม)</a:t>
            </a:r>
          </a:p>
        </c:rich>
      </c:tx>
      <c:layout>
        <c:manualLayout>
          <c:xMode val="factor"/>
          <c:yMode val="factor"/>
          <c:x val="0.052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9"/>
          <c:w val="0.985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ที่มากราฟ61!$G$32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ที่มากราฟ61!$F$33:$F$44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ที่มากราฟ61!$G$33:$G$44</c:f>
              <c:numCache>
                <c:ptCount val="12"/>
                <c:pt idx="0">
                  <c:v>111</c:v>
                </c:pt>
                <c:pt idx="1">
                  <c:v>246</c:v>
                </c:pt>
                <c:pt idx="2">
                  <c:v>335</c:v>
                </c:pt>
                <c:pt idx="3">
                  <c:v>443</c:v>
                </c:pt>
                <c:pt idx="4">
                  <c:v>541</c:v>
                </c:pt>
                <c:pt idx="5">
                  <c:v>673</c:v>
                </c:pt>
                <c:pt idx="6">
                  <c:v>812</c:v>
                </c:pt>
                <c:pt idx="7">
                  <c:v>953</c:v>
                </c:pt>
                <c:pt idx="8">
                  <c:v>1119</c:v>
                </c:pt>
                <c:pt idx="9">
                  <c:v>1237</c:v>
                </c:pt>
                <c:pt idx="10">
                  <c:v>1368</c:v>
                </c:pt>
                <c:pt idx="11">
                  <c:v>1525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ที่มากราฟ61!$H$32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ที่มากราฟ61!$F$33:$F$44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ที่มากราฟ61!$H$33:$H$44</c:f>
              <c:numCache>
                <c:ptCount val="12"/>
                <c:pt idx="0">
                  <c:v>293</c:v>
                </c:pt>
                <c:pt idx="1">
                  <c:v>547</c:v>
                </c:pt>
                <c:pt idx="2">
                  <c:v>679</c:v>
                </c:pt>
                <c:pt idx="3">
                  <c:v>837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ที่มากราฟ61!$I$32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ที่มากราฟ61!$F$33:$F$44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  (Q1)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มี.ค.(Q2+)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มิ.ย.(Q3+)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ก.ย.(Q4+)</c:v>
                </c:pt>
              </c:strCache>
            </c:strRef>
          </c:cat>
          <c:val>
            <c:numRef>
              <c:f>ที่มากราฟ61!$I$33:$I$44</c:f>
              <c:numCache>
                <c:ptCount val="12"/>
                <c:pt idx="0">
                  <c:v>86</c:v>
                </c:pt>
                <c:pt idx="1">
                  <c:v>209</c:v>
                </c:pt>
                <c:pt idx="2">
                  <c:v>285</c:v>
                </c:pt>
                <c:pt idx="3">
                  <c:v>344</c:v>
                </c:pt>
                <c:pt idx="4">
                  <c:v>441</c:v>
                </c:pt>
                <c:pt idx="5">
                  <c:v>552</c:v>
                </c:pt>
                <c:pt idx="6">
                  <c:v>627</c:v>
                </c:pt>
                <c:pt idx="7">
                  <c:v>706</c:v>
                </c:pt>
                <c:pt idx="8">
                  <c:v>855</c:v>
                </c:pt>
                <c:pt idx="9">
                  <c:v>1083</c:v>
                </c:pt>
                <c:pt idx="10">
                  <c:v>1362</c:v>
                </c:pt>
                <c:pt idx="11">
                  <c:v>1584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48574368"/>
        <c:axId val="34516129"/>
      </c:lineChart>
      <c:catAx>
        <c:axId val="4857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516129"/>
        <c:crosses val="autoZero"/>
        <c:auto val="1"/>
        <c:lblOffset val="100"/>
        <c:tickLblSkip val="1"/>
        <c:noMultiLvlLbl val="0"/>
      </c:catAx>
      <c:valAx>
        <c:axId val="34516129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ราย</a:t>
                </a:r>
              </a:p>
            </c:rich>
          </c:tx>
          <c:layout>
            <c:manualLayout>
              <c:xMode val="factor"/>
              <c:yMode val="factor"/>
              <c:x val="0.019"/>
              <c:y val="0.15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574368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075"/>
          <c:y val="0.15075"/>
          <c:w val="0.552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จำนวนผู้ใช้น้ำเพิ่มปกติ  (รายไตรมาส)</a:t>
            </a:r>
          </a:p>
        </c:rich>
      </c:tx>
      <c:layout>
        <c:manualLayout>
          <c:xMode val="factor"/>
          <c:yMode val="factor"/>
          <c:x val="0.052"/>
          <c:y val="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05"/>
          <c:w val="0.9625"/>
          <c:h val="0.8997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ที่มากราฟ61!$L$32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ที่มากราฟ61!$K$33:$K$36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ที่มากราฟ61!$L$33:$L$36</c:f>
              <c:numCache>
                <c:ptCount val="4"/>
                <c:pt idx="0">
                  <c:v>381.25</c:v>
                </c:pt>
                <c:pt idx="1">
                  <c:v>381.25</c:v>
                </c:pt>
                <c:pt idx="2">
                  <c:v>381.25</c:v>
                </c:pt>
                <c:pt idx="3">
                  <c:v>381.25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ที่มากราฟ61!$M$32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ที่มากราฟ61!$K$33:$K$36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ที่มากราฟ61!$M$33:$M$36</c:f>
              <c:numCache>
                <c:ptCount val="4"/>
                <c:pt idx="0">
                  <c:v>679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ที่มากราฟ61!$N$32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ที่มากราฟ61!$K$33:$K$36</c:f>
              <c:strCache>
                <c:ptCount val="4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</c:strCache>
            </c:strRef>
          </c:cat>
          <c:val>
            <c:numRef>
              <c:f>ที่มากราฟ61!$N$33:$N$36</c:f>
              <c:numCache>
                <c:ptCount val="4"/>
                <c:pt idx="0">
                  <c:v>285</c:v>
                </c:pt>
                <c:pt idx="1">
                  <c:v>267</c:v>
                </c:pt>
                <c:pt idx="2">
                  <c:v>303</c:v>
                </c:pt>
                <c:pt idx="3">
                  <c:v>729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42209706"/>
        <c:axId val="44343035"/>
      </c:lineChart>
      <c:catAx>
        <c:axId val="42209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4343035"/>
        <c:crosses val="autoZero"/>
        <c:auto val="1"/>
        <c:lblOffset val="100"/>
        <c:tickLblSkip val="1"/>
        <c:noMultiLvlLbl val="0"/>
      </c:catAx>
      <c:valAx>
        <c:axId val="44343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ราย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209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8"/>
          <c:y val="0.7475"/>
          <c:w val="0.5587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อัตราการใช้น้ำ (รายเดือน)</a:t>
            </a:r>
          </a:p>
        </c:rich>
      </c:tx>
      <c:layout>
        <c:manualLayout>
          <c:xMode val="factor"/>
          <c:yMode val="factor"/>
          <c:x val="0.033"/>
          <c:y val="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175"/>
          <c:w val="0.965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ที่มากราฟ61!$B$17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99CC"/>
                  </a:gs>
                  <a:gs pos="50000">
                    <a:srgbClr val="FFFFFF"/>
                  </a:gs>
                  <a:gs pos="100000">
                    <a:srgbClr val="FF99CC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ที่มากราฟ61!$A$18:$A$29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ที่มากราฟ61!$B$18:$B$29</c:f>
              <c:numCache>
                <c:ptCount val="12"/>
                <c:pt idx="0">
                  <c:v>0.4539361033910118</c:v>
                </c:pt>
                <c:pt idx="1">
                  <c:v>0.494228608597954</c:v>
                </c:pt>
                <c:pt idx="2">
                  <c:v>0.46140552995391704</c:v>
                </c:pt>
                <c:pt idx="3">
                  <c:v>0.4939972122309817</c:v>
                </c:pt>
                <c:pt idx="4">
                  <c:v>0.4991927914398348</c:v>
                </c:pt>
                <c:pt idx="5">
                  <c:v>0.4556103246075067</c:v>
                </c:pt>
                <c:pt idx="6">
                  <c:v>0.5502335160850521</c:v>
                </c:pt>
                <c:pt idx="7">
                  <c:v>0.5936268602337378</c:v>
                </c:pt>
                <c:pt idx="8">
                  <c:v>0.5244822399629758</c:v>
                </c:pt>
                <c:pt idx="9">
                  <c:v>0.4942366410083227</c:v>
                </c:pt>
                <c:pt idx="10">
                  <c:v>0.4659671031069288</c:v>
                </c:pt>
                <c:pt idx="11">
                  <c:v>0.49196800914024563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ที่มากราฟ61!$C$17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ที่มากราฟ61!$A$18:$A$29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ที่มากราฟ61!$C$18:$C$29</c:f>
              <c:numCache>
                <c:ptCount val="12"/>
                <c:pt idx="0">
                  <c:v>0.5593994916862417</c:v>
                </c:pt>
                <c:pt idx="1">
                  <c:v>0.6061696658097687</c:v>
                </c:pt>
                <c:pt idx="2">
                  <c:v>0.5655801750752772</c:v>
                </c:pt>
                <c:pt idx="3">
                  <c:v>0.5819055573808779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ที่มากราฟ61!$D$17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ที่มากราฟ61!$A$18:$A$29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ที่มากราฟ61!$D$18:$D$29</c:f>
              <c:numCache>
                <c:ptCount val="12"/>
                <c:pt idx="0">
                  <c:v>0.5633321847875737</c:v>
                </c:pt>
                <c:pt idx="1">
                  <c:v>0.5828707810042891</c:v>
                </c:pt>
                <c:pt idx="2">
                  <c:v>0.5767727369408097</c:v>
                </c:pt>
                <c:pt idx="3">
                  <c:v>0.5954357403992083</c:v>
                </c:pt>
                <c:pt idx="4">
                  <c:v>0.636415842453327</c:v>
                </c:pt>
                <c:pt idx="5">
                  <c:v>0.5674010837337696</c:v>
                </c:pt>
                <c:pt idx="6">
                  <c:v>0.6688797033408178</c:v>
                </c:pt>
                <c:pt idx="7">
                  <c:v>0.6408768170793749</c:v>
                </c:pt>
                <c:pt idx="8">
                  <c:v>0.6273023054828296</c:v>
                </c:pt>
                <c:pt idx="9">
                  <c:v>0.5884029029073977</c:v>
                </c:pt>
                <c:pt idx="10">
                  <c:v>0.5823635242756313</c:v>
                </c:pt>
                <c:pt idx="11">
                  <c:v>0.6082738028216003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3542996"/>
        <c:axId val="35016053"/>
      </c:lineChart>
      <c:catAx>
        <c:axId val="635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5016053"/>
        <c:crosses val="autoZero"/>
        <c:auto val="1"/>
        <c:lblOffset val="100"/>
        <c:tickLblSkip val="1"/>
        <c:noMultiLvlLbl val="0"/>
      </c:catAx>
      <c:valAx>
        <c:axId val="350160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ลบ.ม./ราย/วัน</a:t>
                </a:r>
              </a:p>
            </c:rich>
          </c:tx>
          <c:layout>
            <c:manualLayout>
              <c:xMode val="factor"/>
              <c:yMode val="factor"/>
              <c:x val="0.06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0_);_(* \(#,##0.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3542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74"/>
          <c:y val="0.762"/>
          <c:w val="0.491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อัตราการใช้น้ำ (รายไตรมาส)</a:t>
            </a:r>
          </a:p>
        </c:rich>
      </c:tx>
      <c:layout>
        <c:manualLayout>
          <c:xMode val="factor"/>
          <c:yMode val="factor"/>
          <c:x val="0.0225"/>
          <c:y val="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675"/>
          <c:w val="0.937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ที่มากราฟ61!$G$17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pPr>
              <a:gradFill rotWithShape="1">
                <a:gsLst>
                  <a:gs pos="0">
                    <a:srgbClr val="FF99CC"/>
                  </a:gs>
                  <a:gs pos="50000">
                    <a:srgbClr val="FFFFFF"/>
                  </a:gs>
                  <a:gs pos="100000">
                    <a:srgbClr val="FF99CC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ที่มากราฟ61!$F$18:$F$22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ที่มากราฟ61!$G$18:$G$22</c:f>
              <c:numCache>
                <c:ptCount val="5"/>
                <c:pt idx="0">
                  <c:v>0.4539361033910118</c:v>
                </c:pt>
                <c:pt idx="1">
                  <c:v>0.4539361033910118</c:v>
                </c:pt>
                <c:pt idx="2">
                  <c:v>0.4539361033910118</c:v>
                </c:pt>
                <c:pt idx="3">
                  <c:v>0.4539361033910118</c:v>
                </c:pt>
                <c:pt idx="4">
                  <c:v>0.4539361033910118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ที่มากราฟ61!$H$17</c:f>
              <c:strCache>
                <c:ptCount val="1"/>
                <c:pt idx="0">
                  <c:v>ปี 2561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ที่มากราฟ61!$F$18:$F$22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ที่มากราฟ61!$H$18:$H$22</c:f>
              <c:numCache>
                <c:ptCount val="5"/>
                <c:pt idx="0">
                  <c:v>0.5775641705657866</c:v>
                </c:pt>
                <c:pt idx="4">
                  <c:v>0.579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ที่มากราฟ61!$I$17</c:f>
              <c:strCache>
                <c:ptCount val="1"/>
                <c:pt idx="0">
                  <c:v>ปี 2560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ที่มากราฟ61!$F$18:$F$22</c:f>
              <c:strCache>
                <c:ptCount val="5"/>
                <c:pt idx="0">
                  <c:v>ไตรมาส 1 (Q1)</c:v>
                </c:pt>
                <c:pt idx="1">
                  <c:v>ไตรมาส 2 (Q2)</c:v>
                </c:pt>
                <c:pt idx="2">
                  <c:v>ไตรมาส 3 (Q3)</c:v>
                </c:pt>
                <c:pt idx="3">
                  <c:v>ไตรมาส 4 (Q4)</c:v>
                </c:pt>
                <c:pt idx="4">
                  <c:v>สะสม 4 เดือน</c:v>
                </c:pt>
              </c:strCache>
            </c:strRef>
          </c:cat>
          <c:val>
            <c:numRef>
              <c:f>ที่มากราฟ61!$I$18:$I$22</c:f>
              <c:numCache>
                <c:ptCount val="5"/>
                <c:pt idx="0">
                  <c:v>0.5743455228102659</c:v>
                </c:pt>
                <c:pt idx="1">
                  <c:v>0.5982552131087883</c:v>
                </c:pt>
                <c:pt idx="2">
                  <c:v>0.6452225607606933</c:v>
                </c:pt>
                <c:pt idx="3">
                  <c:v>0.5929125565567537</c:v>
                </c:pt>
                <c:pt idx="4">
                  <c:v>0.58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46709022"/>
        <c:axId val="17728015"/>
      </c:lineChart>
      <c:catAx>
        <c:axId val="467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7728015"/>
        <c:crosses val="autoZero"/>
        <c:auto val="1"/>
        <c:lblOffset val="100"/>
        <c:tickLblSkip val="1"/>
        <c:noMultiLvlLbl val="0"/>
      </c:catAx>
      <c:valAx>
        <c:axId val="177280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ลบ.ม./ราย/วัน</a:t>
                </a:r>
              </a:p>
            </c:rich>
          </c:tx>
          <c:layout>
            <c:manualLayout>
              <c:xMode val="factor"/>
              <c:yMode val="factor"/>
              <c:x val="0.0657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0_);_(* \(#,##0.0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6709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675"/>
          <c:y val="0.82825"/>
          <c:w val="0.5087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อัตราน้ำสูญเสียในระบบจ่าย   (รายเดือน)</a:t>
            </a:r>
          </a:p>
        </c:rich>
      </c:tx>
      <c:layout>
        <c:manualLayout>
          <c:xMode val="factor"/>
          <c:yMode val="factor"/>
          <c:x val="0.04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07425"/>
          <c:w val="0.96725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ที่มากราฟ61!$B$62</c:f>
              <c:strCache>
                <c:ptCount val="1"/>
                <c:pt idx="0">
                  <c:v>เป้าหมาย 2561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ที่มากราฟ61!$A$63:$A$74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ที่มากราฟ61!$B$63:$B$74</c:f>
              <c:numCache>
                <c:ptCount val="12"/>
                <c:pt idx="0">
                  <c:v>26.75001881761963</c:v>
                </c:pt>
                <c:pt idx="1">
                  <c:v>26.75001881761963</c:v>
                </c:pt>
                <c:pt idx="2">
                  <c:v>26.75001881761963</c:v>
                </c:pt>
                <c:pt idx="3">
                  <c:v>26.75001881761963</c:v>
                </c:pt>
                <c:pt idx="4">
                  <c:v>26.75001881761963</c:v>
                </c:pt>
                <c:pt idx="5">
                  <c:v>26.75001881761963</c:v>
                </c:pt>
                <c:pt idx="6">
                  <c:v>26.75001881761963</c:v>
                </c:pt>
                <c:pt idx="7">
                  <c:v>26.75001881761963</c:v>
                </c:pt>
                <c:pt idx="8">
                  <c:v>26.75001881761963</c:v>
                </c:pt>
                <c:pt idx="9">
                  <c:v>26.75001881761963</c:v>
                </c:pt>
                <c:pt idx="10">
                  <c:v>26.75001881761963</c:v>
                </c:pt>
                <c:pt idx="11">
                  <c:v>26.75001881761963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ที่มากราฟ61!$C$62</c:f>
              <c:strCache>
                <c:ptCount val="1"/>
                <c:pt idx="0">
                  <c:v>ปี 2561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0_ ;\-#,##0.0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ที่มากราฟ61!$A$63:$A$74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ที่มากราฟ61!$C$63:$C$74</c:f>
              <c:numCache>
                <c:ptCount val="12"/>
                <c:pt idx="0">
                  <c:v>31.94611562208432</c:v>
                </c:pt>
                <c:pt idx="1">
                  <c:v>29.532521592040624</c:v>
                </c:pt>
                <c:pt idx="2">
                  <c:v>36.19527236810695</c:v>
                </c:pt>
                <c:pt idx="3">
                  <c:v>30.283712425837972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ที่มากราฟ61!$D$62</c:f>
              <c:strCache>
                <c:ptCount val="1"/>
                <c:pt idx="0">
                  <c:v>ปี 2560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ที่มากราฟ61!$A$63:$A$74</c:f>
              <c:strCache>
                <c:ptCount val="12"/>
                <c:pt idx="0">
                  <c:v>ต.ค.</c:v>
                </c:pt>
                <c:pt idx="1">
                  <c:v>พ.ย.</c:v>
                </c:pt>
                <c:pt idx="2">
                  <c:v>ธ.ค.</c:v>
                </c:pt>
                <c:pt idx="3">
                  <c:v>ม.ค.</c:v>
                </c:pt>
                <c:pt idx="4">
                  <c:v>ก.พ.</c:v>
                </c:pt>
                <c:pt idx="5">
                  <c:v>มี.ค.</c:v>
                </c:pt>
                <c:pt idx="6">
                  <c:v>เม.ย.</c:v>
                </c:pt>
                <c:pt idx="7">
                  <c:v>พ.ค.</c:v>
                </c:pt>
                <c:pt idx="8">
                  <c:v>มิ.ย.</c:v>
                </c:pt>
                <c:pt idx="9">
                  <c:v>ก.ค.</c:v>
                </c:pt>
                <c:pt idx="10">
                  <c:v>ส.ค.</c:v>
                </c:pt>
                <c:pt idx="11">
                  <c:v>ก.ย.</c:v>
                </c:pt>
              </c:strCache>
            </c:strRef>
          </c:cat>
          <c:val>
            <c:numRef>
              <c:f>ที่มากราฟ61!$D$63:$D$74</c:f>
              <c:numCache>
                <c:ptCount val="12"/>
                <c:pt idx="0">
                  <c:v>28.842507682262088</c:v>
                </c:pt>
                <c:pt idx="1">
                  <c:v>28.856398098542257</c:v>
                </c:pt>
                <c:pt idx="2">
                  <c:v>31.381981973540498</c:v>
                </c:pt>
                <c:pt idx="3">
                  <c:v>22.393565937350875</c:v>
                </c:pt>
                <c:pt idx="4">
                  <c:v>23.731223400835805</c:v>
                </c:pt>
                <c:pt idx="5">
                  <c:v>34.94239641538003</c:v>
                </c:pt>
                <c:pt idx="6">
                  <c:v>22.20448421506478</c:v>
                </c:pt>
                <c:pt idx="7">
                  <c:v>24.009095656578154</c:v>
                </c:pt>
                <c:pt idx="8">
                  <c:v>24.955249259073017</c:v>
                </c:pt>
                <c:pt idx="9">
                  <c:v>27.03361357093582</c:v>
                </c:pt>
                <c:pt idx="10">
                  <c:v>26.7337960523504</c:v>
                </c:pt>
                <c:pt idx="11">
                  <c:v>25.87810659034006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5334408"/>
        <c:axId val="26683081"/>
      </c:lineChart>
      <c:catAx>
        <c:axId val="2533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683081"/>
        <c:crosses val="autoZero"/>
        <c:auto val="1"/>
        <c:lblOffset val="100"/>
        <c:tickLblSkip val="1"/>
        <c:noMultiLvlLbl val="0"/>
      </c:catAx>
      <c:valAx>
        <c:axId val="266830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3344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25"/>
          <c:y val="0.927"/>
          <c:w val="0.913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5</xdr:row>
      <xdr:rowOff>47625</xdr:rowOff>
    </xdr:from>
    <xdr:to>
      <xdr:col>7</xdr:col>
      <xdr:colOff>447675</xdr:colOff>
      <xdr:row>5</xdr:row>
      <xdr:rowOff>342900</xdr:rowOff>
    </xdr:to>
    <xdr:sp>
      <xdr:nvSpPr>
        <xdr:cNvPr id="1" name="หน้ายิ้ม 8"/>
        <xdr:cNvSpPr>
          <a:spLocks/>
        </xdr:cNvSpPr>
      </xdr:nvSpPr>
      <xdr:spPr>
        <a:xfrm>
          <a:off x="9725025" y="1685925"/>
          <a:ext cx="295275" cy="295275"/>
        </a:xfrm>
        <a:prstGeom prst="smileyFac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7</xdr:row>
      <xdr:rowOff>47625</xdr:rowOff>
    </xdr:from>
    <xdr:to>
      <xdr:col>7</xdr:col>
      <xdr:colOff>447675</xdr:colOff>
      <xdr:row>7</xdr:row>
      <xdr:rowOff>342900</xdr:rowOff>
    </xdr:to>
    <xdr:sp>
      <xdr:nvSpPr>
        <xdr:cNvPr id="2" name="หน้ายิ้ม 8"/>
        <xdr:cNvSpPr>
          <a:spLocks/>
        </xdr:cNvSpPr>
      </xdr:nvSpPr>
      <xdr:spPr>
        <a:xfrm>
          <a:off x="9715500" y="2314575"/>
          <a:ext cx="304800" cy="295275"/>
        </a:xfrm>
        <a:prstGeom prst="smileyFace">
          <a:avLst>
            <a:gd name="adj" fmla="val 2180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9</xdr:row>
      <xdr:rowOff>47625</xdr:rowOff>
    </xdr:from>
    <xdr:to>
      <xdr:col>7</xdr:col>
      <xdr:colOff>447675</xdr:colOff>
      <xdr:row>9</xdr:row>
      <xdr:rowOff>342900</xdr:rowOff>
    </xdr:to>
    <xdr:sp>
      <xdr:nvSpPr>
        <xdr:cNvPr id="3" name="หน้ายิ้ม 8"/>
        <xdr:cNvSpPr>
          <a:spLocks/>
        </xdr:cNvSpPr>
      </xdr:nvSpPr>
      <xdr:spPr>
        <a:xfrm>
          <a:off x="9715500" y="2943225"/>
          <a:ext cx="304800" cy="295275"/>
        </a:xfrm>
        <a:prstGeom prst="smileyFace">
          <a:avLst>
            <a:gd name="adj" fmla="val 2180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11</xdr:row>
      <xdr:rowOff>38100</xdr:rowOff>
    </xdr:from>
    <xdr:to>
      <xdr:col>7</xdr:col>
      <xdr:colOff>447675</xdr:colOff>
      <xdr:row>11</xdr:row>
      <xdr:rowOff>333375</xdr:rowOff>
    </xdr:to>
    <xdr:sp>
      <xdr:nvSpPr>
        <xdr:cNvPr id="4" name="หน้ายิ้ม 8"/>
        <xdr:cNvSpPr>
          <a:spLocks/>
        </xdr:cNvSpPr>
      </xdr:nvSpPr>
      <xdr:spPr>
        <a:xfrm>
          <a:off x="9715500" y="3562350"/>
          <a:ext cx="304800" cy="295275"/>
        </a:xfrm>
        <a:prstGeom prst="smileyFace">
          <a:avLst>
            <a:gd name="adj" fmla="val 2180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13</xdr:row>
      <xdr:rowOff>38100</xdr:rowOff>
    </xdr:from>
    <xdr:to>
      <xdr:col>7</xdr:col>
      <xdr:colOff>447675</xdr:colOff>
      <xdr:row>13</xdr:row>
      <xdr:rowOff>333375</xdr:rowOff>
    </xdr:to>
    <xdr:sp>
      <xdr:nvSpPr>
        <xdr:cNvPr id="5" name="หน้ายิ้ม 8"/>
        <xdr:cNvSpPr>
          <a:spLocks/>
        </xdr:cNvSpPr>
      </xdr:nvSpPr>
      <xdr:spPr>
        <a:xfrm>
          <a:off x="9715500" y="4191000"/>
          <a:ext cx="304800" cy="295275"/>
        </a:xfrm>
        <a:prstGeom prst="smileyFace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15</xdr:row>
      <xdr:rowOff>38100</xdr:rowOff>
    </xdr:from>
    <xdr:to>
      <xdr:col>7</xdr:col>
      <xdr:colOff>447675</xdr:colOff>
      <xdr:row>15</xdr:row>
      <xdr:rowOff>333375</xdr:rowOff>
    </xdr:to>
    <xdr:sp>
      <xdr:nvSpPr>
        <xdr:cNvPr id="6" name="หน้ายิ้ม 8"/>
        <xdr:cNvSpPr>
          <a:spLocks/>
        </xdr:cNvSpPr>
      </xdr:nvSpPr>
      <xdr:spPr>
        <a:xfrm>
          <a:off x="9715500" y="4819650"/>
          <a:ext cx="304800" cy="295275"/>
        </a:xfrm>
        <a:prstGeom prst="smileyFace">
          <a:avLst>
            <a:gd name="adj" fmla="val 2180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142875</xdr:colOff>
      <xdr:row>17</xdr:row>
      <xdr:rowOff>47625</xdr:rowOff>
    </xdr:from>
    <xdr:to>
      <xdr:col>7</xdr:col>
      <xdr:colOff>447675</xdr:colOff>
      <xdr:row>17</xdr:row>
      <xdr:rowOff>342900</xdr:rowOff>
    </xdr:to>
    <xdr:sp>
      <xdr:nvSpPr>
        <xdr:cNvPr id="7" name="หน้ายิ้ม 8"/>
        <xdr:cNvSpPr>
          <a:spLocks/>
        </xdr:cNvSpPr>
      </xdr:nvSpPr>
      <xdr:spPr>
        <a:xfrm>
          <a:off x="9715500" y="5457825"/>
          <a:ext cx="304800" cy="295275"/>
        </a:xfrm>
        <a:prstGeom prst="smileyFace">
          <a:avLst>
            <a:gd name="adj" fmla="val 2180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7</xdr:col>
      <xdr:colOff>704850</xdr:colOff>
      <xdr:row>2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8100" y="19050"/>
          <a:ext cx="5867400" cy="485775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การประปาส่วนภูมิภาคสาขาลำปาง</a:t>
          </a:r>
        </a:p>
      </xdr:txBody>
    </xdr:sp>
    <xdr:clientData/>
  </xdr:twoCellAnchor>
  <xdr:twoCellAnchor>
    <xdr:from>
      <xdr:col>0</xdr:col>
      <xdr:colOff>28575</xdr:colOff>
      <xdr:row>3</xdr:row>
      <xdr:rowOff>57150</xdr:rowOff>
    </xdr:from>
    <xdr:to>
      <xdr:col>7</xdr:col>
      <xdr:colOff>704850</xdr:colOff>
      <xdr:row>21</xdr:row>
      <xdr:rowOff>123825</xdr:rowOff>
    </xdr:to>
    <xdr:graphicFrame>
      <xdr:nvGraphicFramePr>
        <xdr:cNvPr id="2" name="Chart 2"/>
        <xdr:cNvGraphicFramePr/>
      </xdr:nvGraphicFramePr>
      <xdr:xfrm>
        <a:off x="28575" y="561975"/>
        <a:ext cx="5876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21</xdr:row>
      <xdr:rowOff>152400</xdr:rowOff>
    </xdr:from>
    <xdr:to>
      <xdr:col>7</xdr:col>
      <xdr:colOff>704850</xdr:colOff>
      <xdr:row>42</xdr:row>
      <xdr:rowOff>180975</xdr:rowOff>
    </xdr:to>
    <xdr:graphicFrame>
      <xdr:nvGraphicFramePr>
        <xdr:cNvPr id="3" name="Chart 3"/>
        <xdr:cNvGraphicFramePr/>
      </xdr:nvGraphicFramePr>
      <xdr:xfrm>
        <a:off x="28575" y="4067175"/>
        <a:ext cx="58769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43</xdr:row>
      <xdr:rowOff>38100</xdr:rowOff>
    </xdr:from>
    <xdr:to>
      <xdr:col>7</xdr:col>
      <xdr:colOff>704850</xdr:colOff>
      <xdr:row>61</xdr:row>
      <xdr:rowOff>9525</xdr:rowOff>
    </xdr:to>
    <xdr:graphicFrame>
      <xdr:nvGraphicFramePr>
        <xdr:cNvPr id="4" name="Chart 4"/>
        <xdr:cNvGraphicFramePr/>
      </xdr:nvGraphicFramePr>
      <xdr:xfrm>
        <a:off x="28575" y="8077200"/>
        <a:ext cx="587692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76200</xdr:rowOff>
    </xdr:from>
    <xdr:to>
      <xdr:col>8</xdr:col>
      <xdr:colOff>590550</xdr:colOff>
      <xdr:row>22</xdr:row>
      <xdr:rowOff>47625</xdr:rowOff>
    </xdr:to>
    <xdr:graphicFrame>
      <xdr:nvGraphicFramePr>
        <xdr:cNvPr id="1" name="Chart 2"/>
        <xdr:cNvGraphicFramePr/>
      </xdr:nvGraphicFramePr>
      <xdr:xfrm>
        <a:off x="28575" y="647700"/>
        <a:ext cx="55911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38100</xdr:rowOff>
    </xdr:from>
    <xdr:to>
      <xdr:col>8</xdr:col>
      <xdr:colOff>590550</xdr:colOff>
      <xdr:row>43</xdr:row>
      <xdr:rowOff>0</xdr:rowOff>
    </xdr:to>
    <xdr:graphicFrame>
      <xdr:nvGraphicFramePr>
        <xdr:cNvPr id="2" name="Chart 3"/>
        <xdr:cNvGraphicFramePr/>
      </xdr:nvGraphicFramePr>
      <xdr:xfrm>
        <a:off x="28575" y="4229100"/>
        <a:ext cx="55911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43</xdr:row>
      <xdr:rowOff>0</xdr:rowOff>
    </xdr:from>
    <xdr:to>
      <xdr:col>8</xdr:col>
      <xdr:colOff>590550</xdr:colOff>
      <xdr:row>61</xdr:row>
      <xdr:rowOff>133350</xdr:rowOff>
    </xdr:to>
    <xdr:graphicFrame>
      <xdr:nvGraphicFramePr>
        <xdr:cNvPr id="3" name="Chart 4"/>
        <xdr:cNvGraphicFramePr/>
      </xdr:nvGraphicFramePr>
      <xdr:xfrm>
        <a:off x="28575" y="8191500"/>
        <a:ext cx="55911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67</xdr:row>
      <xdr:rowOff>114300</xdr:rowOff>
    </xdr:from>
    <xdr:to>
      <xdr:col>8</xdr:col>
      <xdr:colOff>571500</xdr:colOff>
      <xdr:row>90</xdr:row>
      <xdr:rowOff>19050</xdr:rowOff>
    </xdr:to>
    <xdr:graphicFrame>
      <xdr:nvGraphicFramePr>
        <xdr:cNvPr id="4" name="Chart 6"/>
        <xdr:cNvGraphicFramePr/>
      </xdr:nvGraphicFramePr>
      <xdr:xfrm>
        <a:off x="28575" y="12877800"/>
        <a:ext cx="5572125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91</xdr:row>
      <xdr:rowOff>114300</xdr:rowOff>
    </xdr:from>
    <xdr:to>
      <xdr:col>8</xdr:col>
      <xdr:colOff>561975</xdr:colOff>
      <xdr:row>116</xdr:row>
      <xdr:rowOff>142875</xdr:rowOff>
    </xdr:to>
    <xdr:graphicFrame>
      <xdr:nvGraphicFramePr>
        <xdr:cNvPr id="5" name="Chart 7"/>
        <xdr:cNvGraphicFramePr/>
      </xdr:nvGraphicFramePr>
      <xdr:xfrm>
        <a:off x="19050" y="17449800"/>
        <a:ext cx="5572125" cy="4791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8</xdr:col>
      <xdr:colOff>590550</xdr:colOff>
      <xdr:row>2</xdr:row>
      <xdr:rowOff>152400</xdr:rowOff>
    </xdr:to>
    <xdr:sp>
      <xdr:nvSpPr>
        <xdr:cNvPr id="6" name="Rectangle 1"/>
        <xdr:cNvSpPr>
          <a:spLocks/>
        </xdr:cNvSpPr>
      </xdr:nvSpPr>
      <xdr:spPr>
        <a:xfrm>
          <a:off x="38100" y="0"/>
          <a:ext cx="5581650" cy="533400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การประปาส่วนภูมิภาคสาขาลำปาง</a:t>
          </a:r>
        </a:p>
      </xdr:txBody>
    </xdr:sp>
    <xdr:clientData/>
  </xdr:twoCellAnchor>
  <xdr:twoCellAnchor>
    <xdr:from>
      <xdr:col>0</xdr:col>
      <xdr:colOff>38100</xdr:colOff>
      <xdr:row>64</xdr:row>
      <xdr:rowOff>76200</xdr:rowOff>
    </xdr:from>
    <xdr:to>
      <xdr:col>8</xdr:col>
      <xdr:colOff>581025</xdr:colOff>
      <xdr:row>67</xdr:row>
      <xdr:rowOff>47625</xdr:rowOff>
    </xdr:to>
    <xdr:sp>
      <xdr:nvSpPr>
        <xdr:cNvPr id="7" name="Rectangle 1"/>
        <xdr:cNvSpPr>
          <a:spLocks/>
        </xdr:cNvSpPr>
      </xdr:nvSpPr>
      <xdr:spPr>
        <a:xfrm>
          <a:off x="38100" y="12268200"/>
          <a:ext cx="5572125" cy="542925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การประปาส่วนภูมิภาคสาขาลำปาง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123825</xdr:rowOff>
    </xdr:from>
    <xdr:to>
      <xdr:col>8</xdr:col>
      <xdr:colOff>590550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19050" y="647700"/>
        <a:ext cx="56007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62</xdr:row>
      <xdr:rowOff>114300</xdr:rowOff>
    </xdr:from>
    <xdr:to>
      <xdr:col>8</xdr:col>
      <xdr:colOff>590550</xdr:colOff>
      <xdr:row>89</xdr:row>
      <xdr:rowOff>104775</xdr:rowOff>
    </xdr:to>
    <xdr:graphicFrame>
      <xdr:nvGraphicFramePr>
        <xdr:cNvPr id="2" name="Chart 3"/>
        <xdr:cNvGraphicFramePr/>
      </xdr:nvGraphicFramePr>
      <xdr:xfrm>
        <a:off x="19050" y="11820525"/>
        <a:ext cx="5600700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29</xdr:row>
      <xdr:rowOff>0</xdr:rowOff>
    </xdr:from>
    <xdr:to>
      <xdr:col>8</xdr:col>
      <xdr:colOff>590550</xdr:colOff>
      <xdr:row>55</xdr:row>
      <xdr:rowOff>9525</xdr:rowOff>
    </xdr:to>
    <xdr:graphicFrame>
      <xdr:nvGraphicFramePr>
        <xdr:cNvPr id="3" name="Chart 6"/>
        <xdr:cNvGraphicFramePr/>
      </xdr:nvGraphicFramePr>
      <xdr:xfrm>
        <a:off x="9525" y="5438775"/>
        <a:ext cx="5610225" cy="493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90</xdr:row>
      <xdr:rowOff>47625</xdr:rowOff>
    </xdr:from>
    <xdr:to>
      <xdr:col>8</xdr:col>
      <xdr:colOff>590550</xdr:colOff>
      <xdr:row>115</xdr:row>
      <xdr:rowOff>0</xdr:rowOff>
    </xdr:to>
    <xdr:graphicFrame>
      <xdr:nvGraphicFramePr>
        <xdr:cNvPr id="4" name="Chart 9"/>
        <xdr:cNvGraphicFramePr/>
      </xdr:nvGraphicFramePr>
      <xdr:xfrm>
        <a:off x="28575" y="16983075"/>
        <a:ext cx="5591175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0</xdr:row>
      <xdr:rowOff>38100</xdr:rowOff>
    </xdr:from>
    <xdr:to>
      <xdr:col>8</xdr:col>
      <xdr:colOff>590550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38100" y="38100"/>
          <a:ext cx="5581650" cy="514350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การประปาส่วนภูมิภาคสาขาลำปาง</a:t>
          </a:r>
        </a:p>
      </xdr:txBody>
    </xdr:sp>
    <xdr:clientData/>
  </xdr:twoCellAnchor>
  <xdr:twoCellAnchor>
    <xdr:from>
      <xdr:col>0</xdr:col>
      <xdr:colOff>38100</xdr:colOff>
      <xdr:row>59</xdr:row>
      <xdr:rowOff>76200</xdr:rowOff>
    </xdr:from>
    <xdr:to>
      <xdr:col>8</xdr:col>
      <xdr:colOff>590550</xdr:colOff>
      <xdr:row>62</xdr:row>
      <xdr:rowOff>38100</xdr:rowOff>
    </xdr:to>
    <xdr:sp>
      <xdr:nvSpPr>
        <xdr:cNvPr id="6" name="Rectangle 1"/>
        <xdr:cNvSpPr>
          <a:spLocks/>
        </xdr:cNvSpPr>
      </xdr:nvSpPr>
      <xdr:spPr>
        <a:xfrm>
          <a:off x="38100" y="11163300"/>
          <a:ext cx="5581650" cy="514350"/>
        </a:xfrm>
        <a:prstGeom prst="rect">
          <a:avLst/>
        </a:prstGeom>
        <a:solidFill>
          <a:srgbClr val="0066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การประปาส่วนภูมิภาคสาขาลำปาง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9;&#3591;&#3648;&#3607;&#3588;&#3650;&#3609;&#3650;&#3621;&#3618;&#3637;&#3626;&#3634;&#3619;&#3626;&#3609;&#3648;&#3607;&#3624;\1.&#3591;&#3634;&#3609;&#3611;&#3619;&#3632;&#3617;&#3623;&#3621;&#3586;&#3657;&#3629;&#3617;&#3641;&#3621;\1.&#3612;&#3621;&#3585;&#3634;&#3619;&#3604;&#3635;&#3648;&#3609;&#3636;&#3609;&#3591;&#3634;&#3609;\2561\1.&#3648;&#3611;&#3657;&#3634;&#3627;&#3617;&#3634;&#3618;\&#3588;&#3635;&#3609;&#3623;&#3603;&#3648;&#3611;&#3657;&#3634;&#3627;&#3617;&#3634;&#3618;&#3619;&#3634;&#3618;&#3648;&#3604;&#3639;&#3629;&#3609;%20Trend61-&#3586;&#3657;&#3629;&#3605;&#3585;&#3621;&#359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9;&#3591;&#3648;&#3607;&#3588;&#3650;&#3609;&#3650;&#3621;&#3618;&#3637;&#3626;&#3634;&#3619;&#3626;&#3609;&#3648;&#3607;&#3624;\1.&#3591;&#3634;&#3609;&#3611;&#3619;&#3632;&#3617;&#3623;&#3621;&#3586;&#3657;&#3629;&#3617;&#3641;&#3621;\1.&#3612;&#3621;&#3585;&#3634;&#3619;&#3604;&#3635;&#3648;&#3609;&#3636;&#3609;&#3591;&#3634;&#3609;\2561\DATA_PWA9_61%20deta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9;&#3591;&#3648;&#3607;&#3588;&#3650;&#3609;&#3650;&#3621;&#3618;&#3637;&#3626;&#3634;&#3619;&#3626;&#3609;&#3648;&#3607;&#3624;\1.&#3591;&#3634;&#3609;&#3611;&#3619;&#3632;&#3617;&#3623;&#3621;&#3586;&#3657;&#3629;&#3617;&#3641;&#3621;\1.&#3612;&#3621;&#3585;&#3634;&#3619;&#3604;&#3635;&#3648;&#3609;&#3636;&#3609;&#3591;&#3634;&#3609;\2561\1.&#3648;&#3611;&#3657;&#3634;&#3627;&#3617;&#3634;&#3618;\&#3588;&#3635;&#3609;&#3623;&#3603;&#3648;&#3611;&#3657;&#3634;&#3627;&#3617;&#3634;&#3618;&#3619;&#3634;&#3618;&#3648;&#3604;&#3639;&#3629;&#3609;%20Trend61-&#3586;&#3657;&#3629;&#3605;&#3585;&#3621;&#3591;-&#3585;&#3624;&#3612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ป้าหมาย 2561"/>
      <sheetName val="ผู้ใช้น้ำเพิ่ม-cal"/>
      <sheetName val="ผู้ใช้น้ำลด"/>
      <sheetName val="น้ำจ่าย"/>
      <sheetName val="น้ำจำหน่าย"/>
      <sheetName val="น้ำผลิต"/>
      <sheetName val="ปริมาณน้ำสูญเสีย"/>
      <sheetName val="อัตราการใช้น้ำรายเดือน"/>
      <sheetName val="อัตราการใช้น้ำสะสม"/>
      <sheetName val="ผู้ใช้น้ำเพิ่มปกติ-กศผ."/>
      <sheetName val="น้ำผลิตจ่าย-กศผ"/>
      <sheetName val="น้ำจำหน่าย-กศผ"/>
      <sheetName val="ปริมาณน้ำสูญเสีย-กศผ"/>
      <sheetName val="อัตราการใช้น้ำรายเดือน-กศผ"/>
      <sheetName val="อัตราการใช้น้ำสะสม-กศผ"/>
      <sheetName val="รายได้ค่าจำหน่ายน้ำ"/>
      <sheetName val="รายได้ค่าบริการ"/>
      <sheetName val="รายได้ค่าบริการอื่น"/>
      <sheetName val="รายได้ค่าติดตั้ง"/>
      <sheetName val="ต้นทุนค่าติดตั้ง"/>
      <sheetName val="ค่าติดตั้งสุทธิ"/>
      <sheetName val="รายได้"/>
      <sheetName val="รายได้-กศผ."/>
      <sheetName val="รายได้ค่าน้ำ-กศผ."/>
      <sheetName val="เงินเดือนพนักงาน"/>
      <sheetName val="ค่าจ้างชั่วคราว"/>
      <sheetName val="ค่าตอบแทน"/>
      <sheetName val="ค่าวัสดุการผลิต"/>
      <sheetName val="วัสดุดำเนินการซ่อมบำรุง"/>
      <sheetName val="ค่าน้ำมัน"/>
      <sheetName val="ค่าวัสดุสำนักงาน"/>
      <sheetName val="ค่าจ้างและบริการ"/>
      <sheetName val="ค่าวัสดุดำเนินการอื่นๆ"/>
      <sheetName val="ไฟฟ้า"/>
      <sheetName val="ค่าติดตั้งสาธารณูปโภค"/>
      <sheetName val="ค่าธรรมเนียมธนาคาร"/>
      <sheetName val="ค่าธรรมเนียมอื่นๆ"/>
      <sheetName val="ค่าน้ำดิบ"/>
      <sheetName val="ค่าใช้จ่ายดำเนินงาน"/>
      <sheetName val="ค่าใช้จ่าย-กศผ."/>
      <sheetName val="เงินเดือน-กศผ."/>
      <sheetName val="EBIDA-กศผ."/>
      <sheetName val="EBITDA61"/>
      <sheetName val="ค่าใช้จ่ายที่ไม่เกี่ยวดำเนินงาน"/>
      <sheetName val="รายได้ไม่เกี่ยวดำเนินงาน"/>
      <sheetName val="ค่าเสื่อมราคา"/>
      <sheetName val="Goal1M "/>
      <sheetName val="Goal2M"/>
      <sheetName val="Goal3M"/>
      <sheetName val="Goal4M"/>
      <sheetName val="Goal5M"/>
      <sheetName val="Goal6M"/>
      <sheetName val="Goal7M"/>
      <sheetName val="Goal8M"/>
      <sheetName val="Goal9M"/>
      <sheetName val="Goal10M"/>
      <sheetName val="Goal11M"/>
      <sheetName val="Goal12M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เป้าหมาย 2561"/>
      <sheetName val="old"/>
      <sheetName val="รวมold"/>
      <sheetName val="รวม"/>
      <sheetName val="เขต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</sheetNames>
    <sheetDataSet>
      <sheetData sheetId="16">
        <row r="10">
          <cell r="D10">
            <v>1525</v>
          </cell>
          <cell r="E10">
            <v>293</v>
          </cell>
          <cell r="F10">
            <v>254</v>
          </cell>
          <cell r="G10">
            <v>132</v>
          </cell>
          <cell r="I10">
            <v>158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</row>
        <row r="27">
          <cell r="D27">
            <v>41125</v>
          </cell>
          <cell r="E27">
            <v>40339</v>
          </cell>
          <cell r="F27">
            <v>40573</v>
          </cell>
          <cell r="G27">
            <v>40675</v>
          </cell>
          <cell r="I27">
            <v>40815</v>
          </cell>
          <cell r="T27">
            <v>40815</v>
          </cell>
        </row>
        <row r="31">
          <cell r="D31">
            <v>9244990</v>
          </cell>
          <cell r="E31">
            <v>697167</v>
          </cell>
          <cell r="F31">
            <v>735696</v>
          </cell>
          <cell r="G31">
            <v>712260</v>
          </cell>
          <cell r="I31">
            <v>735002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E32">
            <v>120</v>
          </cell>
          <cell r="F32">
            <v>201</v>
          </cell>
          <cell r="G32">
            <v>182</v>
          </cell>
          <cell r="I32">
            <v>120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</row>
        <row r="35">
          <cell r="D35">
            <v>12621150</v>
          </cell>
          <cell r="E35">
            <v>1024610.14</v>
          </cell>
          <cell r="F35">
            <v>1044307.2699999999</v>
          </cell>
          <cell r="G35">
            <v>1116597.5100000002</v>
          </cell>
          <cell r="I35">
            <v>1054448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</row>
        <row r="40">
          <cell r="D40">
            <v>26.75001881761963</v>
          </cell>
        </row>
        <row r="42">
          <cell r="D42">
            <v>0.623929739158956</v>
          </cell>
          <cell r="E42">
            <v>0.5593994916862417</v>
          </cell>
          <cell r="F42">
            <v>0.6061696658097687</v>
          </cell>
          <cell r="G42">
            <v>0.5655801750752772</v>
          </cell>
          <cell r="H42">
            <v>0.5775641705657866</v>
          </cell>
          <cell r="I42">
            <v>0.5819055573808779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U42">
            <v>0.20043413643119126</v>
          </cell>
          <cell r="V42">
            <v>0</v>
          </cell>
          <cell r="W42">
            <v>0</v>
          </cell>
        </row>
        <row r="59">
          <cell r="E59">
            <v>426.77661</v>
          </cell>
          <cell r="F59">
            <v>436.41579999999993</v>
          </cell>
          <cell r="G59">
            <v>472.24152000000004</v>
          </cell>
          <cell r="I59">
            <v>436.4188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</row>
        <row r="64">
          <cell r="D64">
            <v>172716600</v>
          </cell>
          <cell r="E64">
            <v>13731775.559999999</v>
          </cell>
          <cell r="F64">
            <v>14410936.36</v>
          </cell>
          <cell r="G64">
            <v>14007609.59</v>
          </cell>
          <cell r="I64">
            <v>14421216.59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0</v>
          </cell>
          <cell r="S64">
            <v>0</v>
          </cell>
        </row>
        <row r="227">
          <cell r="D227">
            <v>50044780</v>
          </cell>
          <cell r="E227">
            <v>5817910.989999999</v>
          </cell>
          <cell r="F227">
            <v>6772427.38</v>
          </cell>
          <cell r="G227">
            <v>4931299.77</v>
          </cell>
          <cell r="I227">
            <v>5168157.01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</row>
        <row r="289">
          <cell r="D289">
            <v>122832130</v>
          </cell>
          <cell r="E289">
            <v>5396727.48</v>
          </cell>
          <cell r="F289">
            <v>5258890.8</v>
          </cell>
          <cell r="G289">
            <v>6669291.859999999</v>
          </cell>
          <cell r="I289">
            <v>6758602.153333334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Q289">
            <v>0</v>
          </cell>
          <cell r="R289">
            <v>0</v>
          </cell>
          <cell r="S289">
            <v>0</v>
          </cell>
        </row>
        <row r="335">
          <cell r="D335">
            <v>10.461663789120443</v>
          </cell>
          <cell r="E335">
            <v>11.044897532537302</v>
          </cell>
          <cell r="F335">
            <v>12.972962223254175</v>
          </cell>
          <cell r="G335">
            <v>11.349194805764142</v>
          </cell>
          <cell r="H335">
            <v>11.805216643055685</v>
          </cell>
          <cell r="I335">
            <v>12.97883925616847</v>
          </cell>
          <cell r="J335" t="str">
            <v>-</v>
          </cell>
          <cell r="K335" t="str">
            <v>-</v>
          </cell>
          <cell r="M335" t="str">
            <v>-</v>
          </cell>
          <cell r="N335" t="str">
            <v>-</v>
          </cell>
          <cell r="O335" t="str">
            <v>-</v>
          </cell>
          <cell r="Q335" t="str">
            <v>-</v>
          </cell>
          <cell r="R335" t="str">
            <v>-</v>
          </cell>
          <cell r="S335" t="str">
            <v>-</v>
          </cell>
          <cell r="T335">
            <v>12.10439652161411</v>
          </cell>
          <cell r="U335">
            <v>12.97883925616847</v>
          </cell>
          <cell r="V335" t="str">
            <v>-</v>
          </cell>
          <cell r="W335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เป้าหมาย 2561"/>
      <sheetName val="ผู้ใช้น้ำเพิ่ม-cal"/>
      <sheetName val="ผู้ใช้น้ำลด"/>
      <sheetName val="น้ำจ่าย"/>
      <sheetName val="น้ำจำหน่าย"/>
      <sheetName val="น้ำผลิต"/>
      <sheetName val="ปริมาณน้ำสูญเสีย"/>
      <sheetName val="อัตราการใช้น้ำรายเดือน"/>
      <sheetName val="อัตราการใช้น้ำสะสม"/>
      <sheetName val="ผู้ใช้น้ำเพิ่มปกติ-กศผ."/>
      <sheetName val="น้ำผลิตจ่าย-กศผ"/>
      <sheetName val="น้ำจำหน่าย-กศผ"/>
      <sheetName val="ปริมาณน้ำสูญเสีย-กศผ"/>
      <sheetName val="อัตราการใช้น้ำรายเดือน-กศผ"/>
      <sheetName val="อัตราการใช้น้ำสะสม-กศผ"/>
      <sheetName val="รายได้ค่าจำหน่ายน้ำ"/>
      <sheetName val="รายได้ค่าบริการ"/>
      <sheetName val="รายได้ค่าบริการอื่น"/>
      <sheetName val="รายได้ค่าติดตั้ง"/>
      <sheetName val="ต้นทุนค่าติดตั้ง"/>
      <sheetName val="ค่าติดตั้งสุทธิ"/>
      <sheetName val="รายได้"/>
      <sheetName val="รายได้-กศผ."/>
      <sheetName val="รายได้ค่าน้ำ-กศผ."/>
      <sheetName val="เงินเดือนพนักงาน"/>
      <sheetName val="ค่าจ้างชั่วคราว"/>
      <sheetName val="ค่าตอบแทน"/>
      <sheetName val="ค่าวัสดุการผลิต"/>
      <sheetName val="วัสดุดำเนินการซ่อมบำรุง"/>
      <sheetName val="ค่าน้ำมัน"/>
      <sheetName val="ค่าวัสดุสำนักงาน"/>
      <sheetName val="ค่าจ้างและบริการ"/>
      <sheetName val="ค่าวัสดุดำเนินการอื่นๆ"/>
      <sheetName val="ไฟฟ้า"/>
      <sheetName val="ค่าติดตั้งสาธารณูปโภค"/>
      <sheetName val="ค่าธรรมเนียมธนาคาร"/>
      <sheetName val="ค่าธรรมเนียมอื่นๆ"/>
      <sheetName val="ค่าน้ำดิบ"/>
      <sheetName val="ค่าใช้จ่ายดำเนินงาน"/>
      <sheetName val="ค่าใช้จ่าย-กศผ."/>
      <sheetName val="เงินเดือน-กศผ."/>
      <sheetName val="EBIDA-กศผ."/>
      <sheetName val="EBITDA61"/>
      <sheetName val="ค่าใช้จ่ายที่ไม่เกี่ยวดำเนินงาน"/>
      <sheetName val="รายได้ไม่เกี่ยวดำเนินงาน"/>
      <sheetName val="ค่าเสื่อมราคา"/>
      <sheetName val="Goal1M "/>
      <sheetName val="Goal2M"/>
      <sheetName val="Goal3M"/>
      <sheetName val="Goal4M"/>
      <sheetName val="Goal5M"/>
      <sheetName val="Goal6M"/>
      <sheetName val="Goal7M"/>
      <sheetName val="Goal8M"/>
      <sheetName val="Goal9M"/>
      <sheetName val="Goal10M"/>
      <sheetName val="Goal11M"/>
      <sheetName val="Goal12M"/>
      <sheetName val="Sheet2"/>
      <sheetName val="Sheet3"/>
    </sheetNames>
    <sheetDataSet>
      <sheetData sheetId="1">
        <row r="45">
          <cell r="AB45">
            <v>111</v>
          </cell>
          <cell r="AC45">
            <v>135</v>
          </cell>
          <cell r="AD45">
            <v>89</v>
          </cell>
          <cell r="AE45">
            <v>108</v>
          </cell>
          <cell r="AF45">
            <v>98</v>
          </cell>
          <cell r="AG45">
            <v>132</v>
          </cell>
          <cell r="AH45">
            <v>139</v>
          </cell>
          <cell r="AI45">
            <v>141</v>
          </cell>
          <cell r="AJ45">
            <v>166</v>
          </cell>
          <cell r="AK45">
            <v>118</v>
          </cell>
          <cell r="AL45">
            <v>131</v>
          </cell>
          <cell r="AM45">
            <v>157</v>
          </cell>
        </row>
      </sheetData>
      <sheetData sheetId="3">
        <row r="45">
          <cell r="AE45">
            <v>1011077</v>
          </cell>
        </row>
      </sheetData>
      <sheetData sheetId="4">
        <row r="45">
          <cell r="AE45">
            <v>756917</v>
          </cell>
        </row>
      </sheetData>
      <sheetData sheetId="7">
        <row r="46">
          <cell r="AC46">
            <v>0.4539361033910118</v>
          </cell>
          <cell r="AD46">
            <v>0.494228608597954</v>
          </cell>
          <cell r="AE46">
            <v>0.46140552995391704</v>
          </cell>
          <cell r="AF46">
            <v>0.4939972122309817</v>
          </cell>
          <cell r="AG46">
            <v>0.4991927914398348</v>
          </cell>
          <cell r="AH46">
            <v>0.4556103246075067</v>
          </cell>
          <cell r="AI46">
            <v>0.5502335160850521</v>
          </cell>
          <cell r="AJ46">
            <v>0.5936268602337378</v>
          </cell>
          <cell r="AK46">
            <v>0.5244822399629758</v>
          </cell>
          <cell r="AL46">
            <v>0.4942366410083227</v>
          </cell>
          <cell r="AM46">
            <v>0.4659671031069288</v>
          </cell>
          <cell r="AN46">
            <v>0.49196800914024563</v>
          </cell>
        </row>
      </sheetData>
      <sheetData sheetId="21">
        <row r="79">
          <cell r="F79">
            <v>14120628</v>
          </cell>
        </row>
      </sheetData>
      <sheetData sheetId="38">
        <row r="79">
          <cell r="E79">
            <v>3864572.6666666665</v>
          </cell>
        </row>
      </sheetData>
      <sheetData sheetId="42">
        <row r="79">
          <cell r="B79">
            <v>9865450.333333334</v>
          </cell>
          <cell r="C79">
            <v>9754787.333333334</v>
          </cell>
          <cell r="D79">
            <v>9536598.333333334</v>
          </cell>
          <cell r="E79">
            <v>10256055.333333334</v>
          </cell>
          <cell r="F79">
            <v>9698877.333333334</v>
          </cell>
          <cell r="G79">
            <v>8999097.333333334</v>
          </cell>
          <cell r="H79">
            <v>11197681.333333334</v>
          </cell>
          <cell r="I79">
            <v>11969687.333333334</v>
          </cell>
          <cell r="J79">
            <v>10888167.333333334</v>
          </cell>
          <cell r="K79">
            <v>10621827.333333334</v>
          </cell>
          <cell r="L79">
            <v>9734416.333333334</v>
          </cell>
          <cell r="M79">
            <v>10149173.333333334</v>
          </cell>
        </row>
      </sheetData>
      <sheetData sheetId="49">
        <row r="4">
          <cell r="P4">
            <v>404.95739290649465</v>
          </cell>
        </row>
        <row r="19">
          <cell r="P19">
            <v>2957867.876300054</v>
          </cell>
        </row>
        <row r="38">
          <cell r="P38">
            <v>55439307.54343051</v>
          </cell>
        </row>
        <row r="59">
          <cell r="P59">
            <v>16177531.26282761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="70" zoomScaleNormal="70" zoomScalePageLayoutView="0" workbookViewId="0" topLeftCell="A1">
      <selection activeCell="I1" sqref="I1"/>
    </sheetView>
  </sheetViews>
  <sheetFormatPr defaultColWidth="17.28125" defaultRowHeight="19.5" customHeight="1"/>
  <cols>
    <col min="1" max="1" width="30.421875" style="96" customWidth="1"/>
    <col min="2" max="2" width="20.57421875" style="102" hidden="1" customWidth="1"/>
    <col min="3" max="3" width="24.140625" style="102" customWidth="1"/>
    <col min="4" max="4" width="29.140625" style="102" customWidth="1"/>
    <col min="5" max="5" width="31.00390625" style="102" bestFit="1" customWidth="1"/>
    <col min="6" max="6" width="13.421875" style="100" bestFit="1" customWidth="1"/>
    <col min="7" max="7" width="15.421875" style="100" bestFit="1" customWidth="1"/>
    <col min="8" max="8" width="9.28125" style="100" customWidth="1"/>
    <col min="9" max="9" width="17.421875" style="51" customWidth="1"/>
    <col min="10" max="18" width="17.28125" style="51" customWidth="1"/>
    <col min="19" max="16384" width="17.28125" style="103" customWidth="1"/>
  </cols>
  <sheetData>
    <row r="1" spans="1:8" ht="30.75">
      <c r="A1" s="163" t="s">
        <v>83</v>
      </c>
      <c r="B1" s="163"/>
      <c r="C1" s="163"/>
      <c r="D1" s="163"/>
      <c r="E1" s="163"/>
      <c r="F1" s="163"/>
      <c r="G1" s="163"/>
      <c r="H1" s="163"/>
    </row>
    <row r="2" spans="1:8" ht="30.75">
      <c r="A2" s="164" t="s">
        <v>89</v>
      </c>
      <c r="B2" s="164"/>
      <c r="C2" s="164"/>
      <c r="D2" s="164"/>
      <c r="E2" s="164"/>
      <c r="F2" s="164"/>
      <c r="G2" s="164"/>
      <c r="H2" s="164"/>
    </row>
    <row r="4" spans="1:8" s="55" customFormat="1" ht="28.5" customHeight="1">
      <c r="A4" s="52" t="s">
        <v>75</v>
      </c>
      <c r="B4" s="52" t="s">
        <v>76</v>
      </c>
      <c r="C4" s="52" t="s">
        <v>77</v>
      </c>
      <c r="D4" s="53" t="s">
        <v>87</v>
      </c>
      <c r="E4" s="53" t="s">
        <v>88</v>
      </c>
      <c r="F4" s="53" t="s">
        <v>78</v>
      </c>
      <c r="G4" s="52" t="s">
        <v>79</v>
      </c>
      <c r="H4" s="54"/>
    </row>
    <row r="5" spans="1:8" ht="19.5" customHeight="1">
      <c r="A5" s="56"/>
      <c r="B5" s="57"/>
      <c r="C5" s="57"/>
      <c r="D5" s="58"/>
      <c r="E5" s="57"/>
      <c r="F5" s="59"/>
      <c r="G5" s="60"/>
      <c r="H5" s="60"/>
    </row>
    <row r="6" spans="1:8" ht="30" customHeight="1">
      <c r="A6" s="61" t="s">
        <v>80</v>
      </c>
      <c r="B6" s="62">
        <f>+C6</f>
        <v>1525</v>
      </c>
      <c r="C6" s="63">
        <f>+data!B4</f>
        <v>1525</v>
      </c>
      <c r="D6" s="64">
        <f>+'[3]Goal4M'!$P$4</f>
        <v>404.95739290649465</v>
      </c>
      <c r="E6" s="65">
        <f>+data!Q4</f>
        <v>837</v>
      </c>
      <c r="F6" s="66">
        <f>+E6-D6</f>
        <v>432.04260709350535</v>
      </c>
      <c r="G6" s="67" t="s">
        <v>26</v>
      </c>
      <c r="H6" s="68"/>
    </row>
    <row r="7" spans="1:8" ht="19.5" customHeight="1">
      <c r="A7" s="69"/>
      <c r="B7" s="70"/>
      <c r="C7" s="71"/>
      <c r="D7" s="71"/>
      <c r="E7" s="72"/>
      <c r="F7" s="71"/>
      <c r="G7" s="73"/>
      <c r="H7" s="74"/>
    </row>
    <row r="8" spans="1:8" ht="30" customHeight="1">
      <c r="A8" s="61" t="s">
        <v>81</v>
      </c>
      <c r="B8" s="75">
        <f>+C8</f>
        <v>9.24499</v>
      </c>
      <c r="C8" s="76">
        <f>+data!B13</f>
        <v>9.24499</v>
      </c>
      <c r="D8" s="77">
        <f>+'[3]Goal4M'!$P$19/10^6</f>
        <v>2.957867876300054</v>
      </c>
      <c r="E8" s="78">
        <f>+data!Q13</f>
        <v>2.880125</v>
      </c>
      <c r="F8" s="79">
        <f>+E8-D8</f>
        <v>-0.07774287630005405</v>
      </c>
      <c r="G8" s="67" t="s">
        <v>27</v>
      </c>
      <c r="H8" s="68"/>
    </row>
    <row r="9" spans="1:8" ht="19.5" customHeight="1">
      <c r="A9" s="69"/>
      <c r="B9" s="70"/>
      <c r="C9" s="71"/>
      <c r="D9" s="71"/>
      <c r="E9" s="72"/>
      <c r="F9" s="71"/>
      <c r="G9" s="74"/>
      <c r="H9" s="74"/>
    </row>
    <row r="10" spans="1:8" ht="30" customHeight="1">
      <c r="A10" s="61" t="s">
        <v>58</v>
      </c>
      <c r="B10" s="80">
        <f>+C10</f>
        <v>26.75001881761963</v>
      </c>
      <c r="C10" s="81">
        <f>+data!B19</f>
        <v>26.75001881761963</v>
      </c>
      <c r="D10" s="82">
        <f>+C10</f>
        <v>26.75001881761963</v>
      </c>
      <c r="E10" s="83">
        <f>+data!Q19</f>
        <v>32.057236009979064</v>
      </c>
      <c r="F10" s="84">
        <f>+E10-D10</f>
        <v>5.307217192359435</v>
      </c>
      <c r="G10" s="67" t="s">
        <v>30</v>
      </c>
      <c r="H10" s="68"/>
    </row>
    <row r="11" spans="1:8" ht="19.5" customHeight="1">
      <c r="A11" s="69"/>
      <c r="B11" s="85"/>
      <c r="C11" s="86"/>
      <c r="D11" s="86"/>
      <c r="E11" s="87"/>
      <c r="F11" s="86"/>
      <c r="G11" s="74"/>
      <c r="H11" s="74"/>
    </row>
    <row r="12" spans="1:8" ht="30" customHeight="1">
      <c r="A12" s="61" t="s">
        <v>33</v>
      </c>
      <c r="B12" s="75">
        <f>+C12</f>
        <v>0.623929739158956</v>
      </c>
      <c r="C12" s="76">
        <f>+data!B22</f>
        <v>0.623929739158956</v>
      </c>
      <c r="D12" s="77">
        <f>+C12</f>
        <v>0.623929739158956</v>
      </c>
      <c r="E12" s="78">
        <f>+data!Q22</f>
        <v>0.579</v>
      </c>
      <c r="F12" s="79">
        <f>+E12-D12</f>
        <v>-0.04492973915895604</v>
      </c>
      <c r="G12" s="67" t="s">
        <v>34</v>
      </c>
      <c r="H12" s="68"/>
    </row>
    <row r="13" spans="1:8" ht="19.5" customHeight="1">
      <c r="A13" s="69"/>
      <c r="B13" s="85"/>
      <c r="C13" s="86"/>
      <c r="D13" s="86"/>
      <c r="E13" s="87"/>
      <c r="F13" s="86"/>
      <c r="G13" s="74"/>
      <c r="H13" s="74"/>
    </row>
    <row r="14" spans="1:8" ht="30" customHeight="1">
      <c r="A14" s="61" t="s">
        <v>35</v>
      </c>
      <c r="B14" s="75">
        <f>+C14</f>
        <v>172.7166</v>
      </c>
      <c r="C14" s="76">
        <f>+data!B25</f>
        <v>172.7166</v>
      </c>
      <c r="D14" s="77">
        <f>+'[3]Goal4M'!$P$38/10^6</f>
        <v>55.43930754343051</v>
      </c>
      <c r="E14" s="78">
        <f>+data!Q25</f>
        <v>56.5715381</v>
      </c>
      <c r="F14" s="79">
        <f>+E14-D14</f>
        <v>1.132230556569489</v>
      </c>
      <c r="G14" s="67" t="s">
        <v>36</v>
      </c>
      <c r="H14" s="68"/>
    </row>
    <row r="15" spans="1:8" ht="19.5" customHeight="1">
      <c r="A15" s="69"/>
      <c r="B15" s="85"/>
      <c r="C15" s="86"/>
      <c r="D15" s="86"/>
      <c r="E15" s="87"/>
      <c r="F15" s="86"/>
      <c r="G15" s="74"/>
      <c r="H15" s="74"/>
    </row>
    <row r="16" spans="1:8" ht="30" customHeight="1">
      <c r="A16" s="61" t="s">
        <v>37</v>
      </c>
      <c r="B16" s="75">
        <v>508.496</v>
      </c>
      <c r="C16" s="76">
        <f>+data!B28</f>
        <v>50.04478</v>
      </c>
      <c r="D16" s="77">
        <f>+'[3]Goal4M'!$P$59/10^6</f>
        <v>16.17753126282761</v>
      </c>
      <c r="E16" s="78">
        <f>+data!Q28</f>
        <v>22.689795150000002</v>
      </c>
      <c r="F16" s="79">
        <f>+E16-D16</f>
        <v>6.5122638871723915</v>
      </c>
      <c r="G16" s="67" t="s">
        <v>36</v>
      </c>
      <c r="H16" s="68"/>
    </row>
    <row r="17" spans="1:8" ht="19.5" customHeight="1">
      <c r="A17" s="69"/>
      <c r="B17" s="85"/>
      <c r="C17" s="86"/>
      <c r="D17" s="86"/>
      <c r="E17" s="87"/>
      <c r="F17" s="86"/>
      <c r="G17" s="74"/>
      <c r="H17" s="74"/>
    </row>
    <row r="18" spans="1:8" ht="30" customHeight="1">
      <c r="A18" s="88" t="s">
        <v>82</v>
      </c>
      <c r="B18" s="89">
        <f>+B14-B16</f>
        <v>-335.7794</v>
      </c>
      <c r="C18" s="90">
        <f>+C14-C16</f>
        <v>122.67182</v>
      </c>
      <c r="D18" s="91">
        <f>+D14-D16</f>
        <v>39.2617762806029</v>
      </c>
      <c r="E18" s="92">
        <f>+E14-E16</f>
        <v>33.881742949999996</v>
      </c>
      <c r="F18" s="93">
        <f>+E18-D18</f>
        <v>-5.380033330602906</v>
      </c>
      <c r="G18" s="94" t="s">
        <v>36</v>
      </c>
      <c r="H18" s="95"/>
    </row>
    <row r="19" spans="2:6" ht="19.5" customHeight="1">
      <c r="B19" s="97"/>
      <c r="C19" s="97"/>
      <c r="D19" s="98"/>
      <c r="E19" s="97"/>
      <c r="F19" s="99"/>
    </row>
    <row r="20" ht="19.5" customHeight="1">
      <c r="A20" s="101"/>
    </row>
  </sheetData>
  <sheetProtection/>
  <mergeCells count="2">
    <mergeCell ref="A1:H1"/>
    <mergeCell ref="A2:H2"/>
  </mergeCells>
  <printOptions/>
  <pageMargins left="0.8661417322834646" right="0.1968503937007874" top="0.8661417322834646" bottom="0.1968503937007874" header="0.1968503937007874" footer="0.1968503937007874"/>
  <pageSetup horizontalDpi="1200" verticalDpi="12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9"/>
  <sheetViews>
    <sheetView showGridLines="0" view="pageBreakPreview" zoomScale="60" zoomScaleNormal="55" zoomScalePageLayoutView="0" workbookViewId="0" topLeftCell="A1">
      <selection activeCell="V1" sqref="V1"/>
    </sheetView>
  </sheetViews>
  <sheetFormatPr defaultColWidth="0" defaultRowHeight="19.5" customHeight="1"/>
  <cols>
    <col min="1" max="1" width="24.8515625" style="145" customWidth="1"/>
    <col min="2" max="2" width="10.57421875" style="152" bestFit="1" customWidth="1"/>
    <col min="3" max="3" width="9.28125" style="152" bestFit="1" customWidth="1"/>
    <col min="4" max="4" width="9.7109375" style="152" customWidth="1"/>
    <col min="5" max="5" width="11.421875" style="153" customWidth="1"/>
    <col min="6" max="13" width="10.140625" style="153" bestFit="1" customWidth="1"/>
    <col min="14" max="14" width="10.140625" style="153" customWidth="1"/>
    <col min="15" max="15" width="10.140625" style="153" bestFit="1" customWidth="1"/>
    <col min="16" max="16" width="10.00390625" style="153" customWidth="1"/>
    <col min="17" max="17" width="10.57421875" style="153" bestFit="1" customWidth="1"/>
    <col min="18" max="21" width="10.140625" style="145" bestFit="1" customWidth="1"/>
    <col min="22" max="22" width="1.8515625" style="145" customWidth="1"/>
    <col min="23" max="16384" width="0" style="145" hidden="1" customWidth="1"/>
  </cols>
  <sheetData>
    <row r="1" spans="1:21" s="131" customFormat="1" ht="48" customHeight="1" thickBot="1">
      <c r="A1" s="169" t="s">
        <v>73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1"/>
    </row>
    <row r="2" spans="1:21" s="133" customFormat="1" ht="34.5" customHeight="1">
      <c r="A2" s="132" t="s">
        <v>42</v>
      </c>
      <c r="B2" s="215" t="s">
        <v>13</v>
      </c>
      <c r="C2" s="216"/>
      <c r="D2" s="219"/>
      <c r="E2" s="215" t="s">
        <v>17</v>
      </c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7"/>
      <c r="R2" s="218" t="s">
        <v>18</v>
      </c>
      <c r="S2" s="216"/>
      <c r="T2" s="216"/>
      <c r="U2" s="217"/>
    </row>
    <row r="3" spans="1:21" s="143" customFormat="1" ht="24.75" customHeight="1">
      <c r="A3" s="134">
        <v>2561</v>
      </c>
      <c r="B3" s="135" t="s">
        <v>23</v>
      </c>
      <c r="C3" s="136" t="s">
        <v>24</v>
      </c>
      <c r="D3" s="136" t="s">
        <v>25</v>
      </c>
      <c r="E3" s="137" t="s">
        <v>0</v>
      </c>
      <c r="F3" s="138" t="s">
        <v>1</v>
      </c>
      <c r="G3" s="138" t="s">
        <v>2</v>
      </c>
      <c r="H3" s="138" t="s">
        <v>3</v>
      </c>
      <c r="I3" s="138" t="s">
        <v>4</v>
      </c>
      <c r="J3" s="138" t="s">
        <v>5</v>
      </c>
      <c r="K3" s="138" t="s">
        <v>6</v>
      </c>
      <c r="L3" s="138" t="s">
        <v>7</v>
      </c>
      <c r="M3" s="138" t="s">
        <v>8</v>
      </c>
      <c r="N3" s="138" t="s">
        <v>9</v>
      </c>
      <c r="O3" s="138" t="s">
        <v>10</v>
      </c>
      <c r="P3" s="138" t="s">
        <v>11</v>
      </c>
      <c r="Q3" s="139" t="s">
        <v>16</v>
      </c>
      <c r="R3" s="140" t="s">
        <v>19</v>
      </c>
      <c r="S3" s="141" t="s">
        <v>20</v>
      </c>
      <c r="T3" s="141" t="s">
        <v>21</v>
      </c>
      <c r="U3" s="142" t="s">
        <v>22</v>
      </c>
    </row>
    <row r="4" spans="1:21" ht="19.5" customHeight="1">
      <c r="A4" s="144" t="s">
        <v>12</v>
      </c>
      <c r="B4" s="211">
        <f>+'[2]22'!$D$10</f>
        <v>1525</v>
      </c>
      <c r="C4" s="211">
        <f>B4/4</f>
        <v>381.25</v>
      </c>
      <c r="D4" s="211">
        <f>+'[3]ผู้ใช้น้ำเพิ่ม-cal'!$AE$45</f>
        <v>108</v>
      </c>
      <c r="E4" s="205">
        <f>+'[2]22'!E10</f>
        <v>293</v>
      </c>
      <c r="F4" s="205">
        <f>+'[2]22'!F10</f>
        <v>254</v>
      </c>
      <c r="G4" s="205">
        <f>+'[2]22'!G10</f>
        <v>132</v>
      </c>
      <c r="H4" s="205">
        <f>+'[2]22'!I10</f>
        <v>158</v>
      </c>
      <c r="I4" s="205">
        <f>+'[2]22'!J10</f>
        <v>0</v>
      </c>
      <c r="J4" s="205">
        <f>+'[2]22'!K10</f>
        <v>0</v>
      </c>
      <c r="K4" s="205">
        <f>+'[2]22'!M10</f>
        <v>0</v>
      </c>
      <c r="L4" s="205">
        <f>+'[2]22'!N10</f>
        <v>0</v>
      </c>
      <c r="M4" s="205">
        <f>+'[2]22'!O10</f>
        <v>0</v>
      </c>
      <c r="N4" s="205">
        <f>+'[2]22'!Q10</f>
        <v>0</v>
      </c>
      <c r="O4" s="205">
        <f>+'[2]22'!R10</f>
        <v>0</v>
      </c>
      <c r="P4" s="205">
        <f>+'[2]22'!S10</f>
        <v>0</v>
      </c>
      <c r="Q4" s="207">
        <f>SUM(E4:P4)</f>
        <v>837</v>
      </c>
      <c r="R4" s="209">
        <f>SUM(E4:G4)</f>
        <v>679</v>
      </c>
      <c r="S4" s="200">
        <f>SUM(H4:J4)</f>
        <v>158</v>
      </c>
      <c r="T4" s="200">
        <f>SUM(K4:M4)</f>
        <v>0</v>
      </c>
      <c r="U4" s="202">
        <f>SUM(N4:P4)</f>
        <v>0</v>
      </c>
    </row>
    <row r="5" spans="1:21" s="147" customFormat="1" ht="19.5" customHeight="1">
      <c r="A5" s="146" t="s">
        <v>26</v>
      </c>
      <c r="B5" s="212"/>
      <c r="C5" s="212"/>
      <c r="D5" s="212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8"/>
      <c r="R5" s="210"/>
      <c r="S5" s="201"/>
      <c r="T5" s="201"/>
      <c r="U5" s="203"/>
    </row>
    <row r="6" spans="1:21" s="147" customFormat="1" ht="18" customHeight="1">
      <c r="A6" s="148"/>
      <c r="B6" s="107"/>
      <c r="C6" s="108"/>
      <c r="D6" s="109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  <c r="R6" s="112"/>
      <c r="S6" s="113"/>
      <c r="T6" s="113"/>
      <c r="U6" s="114"/>
    </row>
    <row r="7" spans="1:21" ht="19.5" customHeight="1">
      <c r="A7" s="149" t="s">
        <v>14</v>
      </c>
      <c r="B7" s="211">
        <f>+'[2]22'!$D$27</f>
        <v>41125</v>
      </c>
      <c r="C7" s="211"/>
      <c r="D7" s="211"/>
      <c r="E7" s="205">
        <f>+'[2]22'!E27</f>
        <v>40339</v>
      </c>
      <c r="F7" s="205">
        <f>+'[2]22'!F27</f>
        <v>40573</v>
      </c>
      <c r="G7" s="205">
        <f>+'[2]22'!G27</f>
        <v>40675</v>
      </c>
      <c r="H7" s="205">
        <f>+'[2]22'!I27</f>
        <v>40815</v>
      </c>
      <c r="I7" s="205"/>
      <c r="J7" s="205"/>
      <c r="K7" s="205"/>
      <c r="L7" s="205"/>
      <c r="M7" s="205"/>
      <c r="N7" s="205"/>
      <c r="O7" s="205"/>
      <c r="P7" s="205"/>
      <c r="Q7" s="207">
        <f>+'[2]22'!T27</f>
        <v>40815</v>
      </c>
      <c r="R7" s="209">
        <f>G7</f>
        <v>40675</v>
      </c>
      <c r="S7" s="200">
        <f>J7</f>
        <v>0</v>
      </c>
      <c r="T7" s="200">
        <f>M7</f>
        <v>0</v>
      </c>
      <c r="U7" s="202">
        <f>P7</f>
        <v>0</v>
      </c>
    </row>
    <row r="8" spans="1:21" s="147" customFormat="1" ht="19.5" customHeight="1">
      <c r="A8" s="146" t="s">
        <v>26</v>
      </c>
      <c r="B8" s="212"/>
      <c r="C8" s="212"/>
      <c r="D8" s="212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8"/>
      <c r="R8" s="210"/>
      <c r="S8" s="201"/>
      <c r="T8" s="201"/>
      <c r="U8" s="203"/>
    </row>
    <row r="9" spans="1:21" s="147" customFormat="1" ht="18" customHeight="1">
      <c r="A9" s="148"/>
      <c r="B9" s="107"/>
      <c r="C9" s="108"/>
      <c r="D9" s="109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1"/>
      <c r="R9" s="116"/>
      <c r="S9" s="117"/>
      <c r="T9" s="117"/>
      <c r="U9" s="118"/>
    </row>
    <row r="10" spans="1:21" ht="19.5" customHeight="1">
      <c r="A10" s="149" t="s">
        <v>15</v>
      </c>
      <c r="B10" s="194">
        <f>+'[2]22'!$D$35/10^6</f>
        <v>12.62115</v>
      </c>
      <c r="C10" s="194">
        <f>B10/4</f>
        <v>3.1552875</v>
      </c>
      <c r="D10" s="194">
        <f>+'[3]น้ำจ่าย'!$AE$45/10^6</f>
        <v>1.011077</v>
      </c>
      <c r="E10" s="188">
        <f>+'[2]22'!E35/10^6</f>
        <v>1.02461014</v>
      </c>
      <c r="F10" s="188">
        <f>+'[2]22'!F35/10^6</f>
        <v>1.04430727</v>
      </c>
      <c r="G10" s="188">
        <f>+'[2]22'!G35/10^6</f>
        <v>1.1165975100000003</v>
      </c>
      <c r="H10" s="188">
        <f>+'[2]22'!I35/10^6</f>
        <v>1.054448</v>
      </c>
      <c r="I10" s="188">
        <f>+'[2]22'!J35/10^6</f>
        <v>0</v>
      </c>
      <c r="J10" s="188">
        <f>+'[2]22'!K35/10^6</f>
        <v>0</v>
      </c>
      <c r="K10" s="188">
        <f>+'[2]22'!M35/10^6</f>
        <v>0</v>
      </c>
      <c r="L10" s="188">
        <f>+'[2]22'!N35/10^6</f>
        <v>0</v>
      </c>
      <c r="M10" s="188">
        <f>+'[2]22'!O35/10^6</f>
        <v>0</v>
      </c>
      <c r="N10" s="188">
        <f>+'[2]22'!Q35/10^6</f>
        <v>0</v>
      </c>
      <c r="O10" s="188">
        <f>+'[2]22'!R35/10^6</f>
        <v>0</v>
      </c>
      <c r="P10" s="188">
        <f>+'[2]22'!S35/10^6</f>
        <v>0</v>
      </c>
      <c r="Q10" s="213">
        <f>SUM(E10:P10)</f>
        <v>4.23996292</v>
      </c>
      <c r="R10" s="192">
        <f>SUM(E10:G10)</f>
        <v>3.18551492</v>
      </c>
      <c r="S10" s="184">
        <f>SUM(H10:J10)</f>
        <v>1.054448</v>
      </c>
      <c r="T10" s="184">
        <f>SUM(K10:M10)</f>
        <v>0</v>
      </c>
      <c r="U10" s="186">
        <f>SUM(N10:P10)</f>
        <v>0</v>
      </c>
    </row>
    <row r="11" spans="1:21" s="147" customFormat="1" ht="19.5" customHeight="1">
      <c r="A11" s="146" t="s">
        <v>27</v>
      </c>
      <c r="B11" s="195"/>
      <c r="C11" s="195"/>
      <c r="D11" s="195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214"/>
      <c r="R11" s="193"/>
      <c r="S11" s="185"/>
      <c r="T11" s="185"/>
      <c r="U11" s="187"/>
    </row>
    <row r="12" spans="1:21" s="147" customFormat="1" ht="18" customHeight="1">
      <c r="A12" s="148"/>
      <c r="B12" s="107"/>
      <c r="C12" s="108"/>
      <c r="D12" s="109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1"/>
      <c r="R12" s="116"/>
      <c r="S12" s="117"/>
      <c r="T12" s="117"/>
      <c r="U12" s="118"/>
    </row>
    <row r="13" spans="1:21" ht="19.5" customHeight="1">
      <c r="A13" s="149" t="s">
        <v>28</v>
      </c>
      <c r="B13" s="194">
        <f>+'[2]22'!$D$31/10^6</f>
        <v>9.24499</v>
      </c>
      <c r="C13" s="194">
        <f>B13/4</f>
        <v>2.3112475</v>
      </c>
      <c r="D13" s="194">
        <f>+'[3]น้ำจำหน่าย'!$AE$45/10^6</f>
        <v>0.756917</v>
      </c>
      <c r="E13" s="188">
        <f>+'[2]22'!E31/10^6</f>
        <v>0.697167</v>
      </c>
      <c r="F13" s="188">
        <f>+'[2]22'!F31/10^6</f>
        <v>0.735696</v>
      </c>
      <c r="G13" s="188">
        <f>+'[2]22'!G31/10^6</f>
        <v>0.71226</v>
      </c>
      <c r="H13" s="188">
        <f>+'[2]22'!I31/10^6</f>
        <v>0.735002</v>
      </c>
      <c r="I13" s="188">
        <f>+'[2]22'!J31/10^6</f>
        <v>0</v>
      </c>
      <c r="J13" s="188">
        <f>+'[2]22'!K31/10^6</f>
        <v>0</v>
      </c>
      <c r="K13" s="188">
        <f>+'[2]22'!M31/10^6</f>
        <v>0</v>
      </c>
      <c r="L13" s="188">
        <f>+'[2]22'!N31/10^6</f>
        <v>0</v>
      </c>
      <c r="M13" s="188">
        <f>+'[2]22'!O31/10^6</f>
        <v>0</v>
      </c>
      <c r="N13" s="188">
        <f>+'[2]22'!Q31/10^6</f>
        <v>0</v>
      </c>
      <c r="O13" s="188">
        <f>+'[2]22'!R31/10^6</f>
        <v>0</v>
      </c>
      <c r="P13" s="188">
        <f>+'[2]22'!S31/10^6</f>
        <v>0</v>
      </c>
      <c r="Q13" s="213">
        <f>SUM(E13:P13)</f>
        <v>2.880125</v>
      </c>
      <c r="R13" s="192">
        <f>SUM(E13:G13)</f>
        <v>2.145123</v>
      </c>
      <c r="S13" s="184">
        <f>SUM(H13:J13)</f>
        <v>0.735002</v>
      </c>
      <c r="T13" s="184">
        <f>SUM(K13:M13)</f>
        <v>0</v>
      </c>
      <c r="U13" s="186">
        <f>SUM(N13:P13)</f>
        <v>0</v>
      </c>
    </row>
    <row r="14" spans="1:21" s="147" customFormat="1" ht="19.5" customHeight="1">
      <c r="A14" s="146" t="s">
        <v>27</v>
      </c>
      <c r="B14" s="195"/>
      <c r="C14" s="195"/>
      <c r="D14" s="195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214"/>
      <c r="R14" s="193"/>
      <c r="S14" s="185"/>
      <c r="T14" s="185"/>
      <c r="U14" s="187"/>
    </row>
    <row r="15" spans="1:21" s="147" customFormat="1" ht="18" customHeight="1">
      <c r="A15" s="148"/>
      <c r="B15" s="107"/>
      <c r="C15" s="108"/>
      <c r="D15" s="109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1"/>
      <c r="R15" s="116"/>
      <c r="S15" s="117"/>
      <c r="T15" s="117"/>
      <c r="U15" s="118"/>
    </row>
    <row r="16" spans="1:21" ht="19.5" customHeight="1">
      <c r="A16" s="149" t="s">
        <v>31</v>
      </c>
      <c r="B16" s="211">
        <v>0</v>
      </c>
      <c r="C16" s="211">
        <f>B16</f>
        <v>0</v>
      </c>
      <c r="D16" s="211">
        <f>C16</f>
        <v>0</v>
      </c>
      <c r="E16" s="205">
        <f>+'[2]22'!E32</f>
        <v>120</v>
      </c>
      <c r="F16" s="205">
        <f>+'[2]22'!F32</f>
        <v>201</v>
      </c>
      <c r="G16" s="205">
        <f>+'[2]22'!G32</f>
        <v>182</v>
      </c>
      <c r="H16" s="205">
        <f>+'[2]22'!I32</f>
        <v>120</v>
      </c>
      <c r="I16" s="205">
        <f>+'[2]22'!J32</f>
        <v>0</v>
      </c>
      <c r="J16" s="205">
        <f>+'[2]22'!K32</f>
        <v>0</v>
      </c>
      <c r="K16" s="205">
        <f>+'[2]22'!M32</f>
        <v>0</v>
      </c>
      <c r="L16" s="205">
        <f>+'[2]22'!N32</f>
        <v>0</v>
      </c>
      <c r="M16" s="205">
        <f>+'[2]22'!O32</f>
        <v>0</v>
      </c>
      <c r="N16" s="205">
        <f>+'[2]22'!Q32</f>
        <v>0</v>
      </c>
      <c r="O16" s="205">
        <f>+'[2]22'!R32</f>
        <v>0</v>
      </c>
      <c r="P16" s="205">
        <f>+'[2]22'!S32</f>
        <v>0</v>
      </c>
      <c r="Q16" s="207">
        <f>SUM(E16:P16)</f>
        <v>623</v>
      </c>
      <c r="R16" s="209">
        <f>SUM(E16:G16)</f>
        <v>503</v>
      </c>
      <c r="S16" s="200">
        <f>SUM(H16:J16)</f>
        <v>120</v>
      </c>
      <c r="T16" s="200">
        <f>SUM(K16:M16)</f>
        <v>0</v>
      </c>
      <c r="U16" s="202">
        <f>SUM(N16:P16)</f>
        <v>0</v>
      </c>
    </row>
    <row r="17" spans="1:21" s="147" customFormat="1" ht="19.5" customHeight="1">
      <c r="A17" s="146" t="s">
        <v>32</v>
      </c>
      <c r="B17" s="212"/>
      <c r="C17" s="212"/>
      <c r="D17" s="212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8"/>
      <c r="R17" s="210"/>
      <c r="S17" s="201"/>
      <c r="T17" s="201"/>
      <c r="U17" s="203"/>
    </row>
    <row r="18" spans="1:21" s="147" customFormat="1" ht="18" customHeight="1">
      <c r="A18" s="148"/>
      <c r="B18" s="107"/>
      <c r="C18" s="108"/>
      <c r="D18" s="109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1"/>
      <c r="R18" s="116"/>
      <c r="S18" s="117"/>
      <c r="T18" s="117"/>
      <c r="U18" s="118"/>
    </row>
    <row r="19" spans="1:21" ht="19.5" customHeight="1">
      <c r="A19" s="149" t="s">
        <v>29</v>
      </c>
      <c r="B19" s="178">
        <f>+'[2]22'!$D$40</f>
        <v>26.75001881761963</v>
      </c>
      <c r="C19" s="178">
        <f>B19</f>
        <v>26.75001881761963</v>
      </c>
      <c r="D19" s="178">
        <f>+B19</f>
        <v>26.75001881761963</v>
      </c>
      <c r="E19" s="172">
        <f>(E10-E13-(E16/10^6))/E10*100</f>
        <v>31.94611562208432</v>
      </c>
      <c r="F19" s="180">
        <f>(F10-F13-(F16/10^6))/F10*100</f>
        <v>29.532521592040624</v>
      </c>
      <c r="G19" s="172">
        <f aca="true" t="shared" si="0" ref="G19:P19">(G10-G13-(G16/10^6))/G10*100</f>
        <v>36.19527236810695</v>
      </c>
      <c r="H19" s="172">
        <f t="shared" si="0"/>
        <v>30.283712425837972</v>
      </c>
      <c r="I19" s="172" t="e">
        <f t="shared" si="0"/>
        <v>#DIV/0!</v>
      </c>
      <c r="J19" s="172" t="e">
        <f t="shared" si="0"/>
        <v>#DIV/0!</v>
      </c>
      <c r="K19" s="172" t="e">
        <f t="shared" si="0"/>
        <v>#DIV/0!</v>
      </c>
      <c r="L19" s="172" t="e">
        <f t="shared" si="0"/>
        <v>#DIV/0!</v>
      </c>
      <c r="M19" s="172" t="e">
        <f t="shared" si="0"/>
        <v>#DIV/0!</v>
      </c>
      <c r="N19" s="172" t="e">
        <f t="shared" si="0"/>
        <v>#DIV/0!</v>
      </c>
      <c r="O19" s="172" t="e">
        <f t="shared" si="0"/>
        <v>#DIV/0!</v>
      </c>
      <c r="P19" s="172" t="e">
        <f t="shared" si="0"/>
        <v>#DIV/0!</v>
      </c>
      <c r="Q19" s="174">
        <f>(Q10-Q13-(Q16/10^6))/Q10*100</f>
        <v>32.057236009979064</v>
      </c>
      <c r="R19" s="176">
        <f>(R10-R13-(R16/10^6))/R10*100</f>
        <v>32.644296012275476</v>
      </c>
      <c r="S19" s="196">
        <f>(S10-S13-(S16/10^6))/S10*100</f>
        <v>30.283712425837972</v>
      </c>
      <c r="T19" s="198" t="e">
        <f>(T10-T13-(T16/10^6))/T10*100</f>
        <v>#DIV/0!</v>
      </c>
      <c r="U19" s="167" t="e">
        <f>(U10-U13-(U16/10^6))/U10*100</f>
        <v>#DIV/0!</v>
      </c>
    </row>
    <row r="20" spans="1:21" s="147" customFormat="1" ht="19.5" customHeight="1">
      <c r="A20" s="146" t="s">
        <v>30</v>
      </c>
      <c r="B20" s="179"/>
      <c r="C20" s="179"/>
      <c r="D20" s="204"/>
      <c r="E20" s="173"/>
      <c r="F20" s="181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5"/>
      <c r="R20" s="177"/>
      <c r="S20" s="197"/>
      <c r="T20" s="199"/>
      <c r="U20" s="168"/>
    </row>
    <row r="21" spans="1:21" s="147" customFormat="1" ht="18" customHeight="1">
      <c r="A21" s="148"/>
      <c r="B21" s="107"/>
      <c r="C21" s="108"/>
      <c r="D21" s="109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1"/>
      <c r="R21" s="116"/>
      <c r="S21" s="117"/>
      <c r="T21" s="117"/>
      <c r="U21" s="118"/>
    </row>
    <row r="22" spans="1:21" ht="19.5" customHeight="1">
      <c r="A22" s="149" t="s">
        <v>33</v>
      </c>
      <c r="B22" s="194">
        <f>+'[2]22'!$D$42</f>
        <v>0.623929739158956</v>
      </c>
      <c r="C22" s="194">
        <f>B22</f>
        <v>0.623929739158956</v>
      </c>
      <c r="D22" s="194">
        <f>+'[3]อัตราการใช้น้ำรายเดือน'!$AF$46</f>
        <v>0.4939972122309817</v>
      </c>
      <c r="E22" s="188">
        <f>+'[2]22'!E42</f>
        <v>0.5593994916862417</v>
      </c>
      <c r="F22" s="188">
        <f>+'[2]22'!F42</f>
        <v>0.6061696658097687</v>
      </c>
      <c r="G22" s="188">
        <f>+'[2]22'!G42</f>
        <v>0.5655801750752772</v>
      </c>
      <c r="H22" s="188">
        <f>+'[2]22'!I42</f>
        <v>0.5819055573808779</v>
      </c>
      <c r="I22" s="188">
        <f>+'[2]22'!J42</f>
        <v>0</v>
      </c>
      <c r="J22" s="188">
        <f>+'[2]22'!K42</f>
        <v>0</v>
      </c>
      <c r="K22" s="188">
        <f>+'[2]22'!M42</f>
        <v>0</v>
      </c>
      <c r="L22" s="188">
        <f>+'[2]22'!N42</f>
        <v>0</v>
      </c>
      <c r="M22" s="188">
        <f>+'[2]22'!O42</f>
        <v>0</v>
      </c>
      <c r="N22" s="188">
        <f>+'[2]22'!Q42</f>
        <v>0</v>
      </c>
      <c r="O22" s="188">
        <f>+'[2]22'!R42</f>
        <v>0</v>
      </c>
      <c r="P22" s="188">
        <f>+'[2]22'!S42</f>
        <v>0</v>
      </c>
      <c r="Q22" s="190">
        <v>0.579</v>
      </c>
      <c r="R22" s="192">
        <f>+'[2]22'!$H$42</f>
        <v>0.5775641705657866</v>
      </c>
      <c r="S22" s="184">
        <f>+'[2]22'!$U$42</f>
        <v>0.20043413643119126</v>
      </c>
      <c r="T22" s="184">
        <f>+'[2]22'!$V$42</f>
        <v>0</v>
      </c>
      <c r="U22" s="186">
        <f>+'[2]22'!$W$42</f>
        <v>0</v>
      </c>
    </row>
    <row r="23" spans="1:21" s="147" customFormat="1" ht="19.5" customHeight="1">
      <c r="A23" s="146" t="s">
        <v>34</v>
      </c>
      <c r="B23" s="195"/>
      <c r="C23" s="195"/>
      <c r="D23" s="195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91"/>
      <c r="R23" s="193"/>
      <c r="S23" s="185"/>
      <c r="T23" s="185"/>
      <c r="U23" s="187"/>
    </row>
    <row r="24" spans="1:21" s="147" customFormat="1" ht="18" customHeight="1">
      <c r="A24" s="148"/>
      <c r="B24" s="108"/>
      <c r="C24" s="108"/>
      <c r="D24" s="10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1"/>
      <c r="R24" s="116"/>
      <c r="S24" s="117"/>
      <c r="T24" s="117"/>
      <c r="U24" s="118"/>
    </row>
    <row r="25" spans="1:21" ht="19.5" customHeight="1">
      <c r="A25" s="149" t="s">
        <v>35</v>
      </c>
      <c r="B25" s="178">
        <f>+'[2]22'!$D$64/10^6</f>
        <v>172.7166</v>
      </c>
      <c r="C25" s="178">
        <f>B25/4</f>
        <v>43.17915</v>
      </c>
      <c r="D25" s="178">
        <f>+'[3]รายได้'!$F$79/10^6</f>
        <v>14.120628</v>
      </c>
      <c r="E25" s="180">
        <f>+'[2]22'!E64/10^6</f>
        <v>13.731775559999999</v>
      </c>
      <c r="F25" s="180">
        <f>+'[2]22'!F64/10^6</f>
        <v>14.41093636</v>
      </c>
      <c r="G25" s="180">
        <f>+'[2]22'!G64/10^6</f>
        <v>14.00760959</v>
      </c>
      <c r="H25" s="180">
        <f>+'[2]22'!I64/10^6</f>
        <v>14.42121659</v>
      </c>
      <c r="I25" s="180">
        <f>+'[2]22'!J64/10^6</f>
        <v>0</v>
      </c>
      <c r="J25" s="180">
        <f>+'[2]22'!K64/10^6</f>
        <v>0</v>
      </c>
      <c r="K25" s="180">
        <f>+'[2]22'!M64/10^6</f>
        <v>0</v>
      </c>
      <c r="L25" s="180">
        <f>+'[2]22'!N64/10^6</f>
        <v>0</v>
      </c>
      <c r="M25" s="180">
        <f>+'[2]22'!O64/10^6</f>
        <v>0</v>
      </c>
      <c r="N25" s="180">
        <f>+'[2]22'!Q64/10^6</f>
        <v>0</v>
      </c>
      <c r="O25" s="180">
        <f>+'[2]22'!R64/10^6</f>
        <v>0</v>
      </c>
      <c r="P25" s="180">
        <f>+'[2]22'!S64/10^6</f>
        <v>0</v>
      </c>
      <c r="Q25" s="182">
        <f>SUM(E25:P25)</f>
        <v>56.5715381</v>
      </c>
      <c r="R25" s="176">
        <f>SUM(E25:G25)</f>
        <v>42.15032151</v>
      </c>
      <c r="S25" s="165">
        <f>SUM(H25:J25)</f>
        <v>14.42121659</v>
      </c>
      <c r="T25" s="165">
        <f>SUM(K25:M25)</f>
        <v>0</v>
      </c>
      <c r="U25" s="167">
        <f>SUM(N25:P25)</f>
        <v>0</v>
      </c>
    </row>
    <row r="26" spans="1:21" s="147" customFormat="1" ht="19.5" customHeight="1">
      <c r="A26" s="146" t="s">
        <v>36</v>
      </c>
      <c r="B26" s="179"/>
      <c r="C26" s="179"/>
      <c r="D26" s="179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3"/>
      <c r="R26" s="177"/>
      <c r="S26" s="166"/>
      <c r="T26" s="166"/>
      <c r="U26" s="168"/>
    </row>
    <row r="27" spans="1:21" s="147" customFormat="1" ht="18" customHeight="1">
      <c r="A27" s="148"/>
      <c r="B27" s="107"/>
      <c r="C27" s="108"/>
      <c r="D27" s="109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1"/>
      <c r="R27" s="116"/>
      <c r="S27" s="117"/>
      <c r="T27" s="117"/>
      <c r="U27" s="118"/>
    </row>
    <row r="28" spans="1:21" ht="19.5" customHeight="1">
      <c r="A28" s="149" t="s">
        <v>37</v>
      </c>
      <c r="B28" s="178">
        <f>+'[2]22'!$D$227/10^6</f>
        <v>50.04478</v>
      </c>
      <c r="C28" s="178">
        <f>B28/4</f>
        <v>12.511195</v>
      </c>
      <c r="D28" s="178">
        <f>+'[3]ค่าใช้จ่ายดำเนินงาน'!$E$79/10^6</f>
        <v>3.8645726666666667</v>
      </c>
      <c r="E28" s="180">
        <f>+'[2]22'!E227/10^6</f>
        <v>5.81791099</v>
      </c>
      <c r="F28" s="180">
        <f>+'[2]22'!F227/10^6</f>
        <v>6.77242738</v>
      </c>
      <c r="G28" s="180">
        <f>+'[2]22'!G227/10^6</f>
        <v>4.93129977</v>
      </c>
      <c r="H28" s="180">
        <f>+'[2]22'!I227/10^6</f>
        <v>5.16815701</v>
      </c>
      <c r="I28" s="180">
        <f>+'[2]22'!J227/10^6</f>
        <v>0</v>
      </c>
      <c r="J28" s="180">
        <f>+'[2]22'!K227/10^6</f>
        <v>0</v>
      </c>
      <c r="K28" s="180">
        <f>+'[2]22'!M227/10^6</f>
        <v>0</v>
      </c>
      <c r="L28" s="180">
        <f>+'[2]22'!N227/10^6</f>
        <v>0</v>
      </c>
      <c r="M28" s="180">
        <f>+'[2]22'!O227/10^6</f>
        <v>0</v>
      </c>
      <c r="N28" s="180">
        <f>+'[2]22'!Q227/10^6</f>
        <v>0</v>
      </c>
      <c r="O28" s="180">
        <f>+'[2]22'!R227/10^6</f>
        <v>0</v>
      </c>
      <c r="P28" s="180">
        <f>+'[2]22'!S227/10^6</f>
        <v>0</v>
      </c>
      <c r="Q28" s="182">
        <f>SUM(E28:P28)</f>
        <v>22.689795150000002</v>
      </c>
      <c r="R28" s="176">
        <f>SUM(E28:G28)</f>
        <v>17.52163814</v>
      </c>
      <c r="S28" s="165">
        <f>SUM(H28:J28)</f>
        <v>5.16815701</v>
      </c>
      <c r="T28" s="165">
        <f>SUM(K28:M28)</f>
        <v>0</v>
      </c>
      <c r="U28" s="167">
        <f>SUM(N28:P28)</f>
        <v>0</v>
      </c>
    </row>
    <row r="29" spans="1:21" s="147" customFormat="1" ht="19.5" customHeight="1">
      <c r="A29" s="146" t="s">
        <v>36</v>
      </c>
      <c r="B29" s="179"/>
      <c r="C29" s="179"/>
      <c r="D29" s="179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3"/>
      <c r="R29" s="177"/>
      <c r="S29" s="166"/>
      <c r="T29" s="166"/>
      <c r="U29" s="168"/>
    </row>
    <row r="30" spans="1:21" s="147" customFormat="1" ht="18" customHeight="1">
      <c r="A30" s="148"/>
      <c r="B30" s="107"/>
      <c r="C30" s="108"/>
      <c r="D30" s="109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1"/>
      <c r="R30" s="116"/>
      <c r="S30" s="117"/>
      <c r="T30" s="117"/>
      <c r="U30" s="118"/>
    </row>
    <row r="31" spans="1:21" ht="19.5" customHeight="1">
      <c r="A31" s="149" t="s">
        <v>74</v>
      </c>
      <c r="B31" s="178">
        <f>+B25-B28</f>
        <v>122.67182</v>
      </c>
      <c r="C31" s="178">
        <f>C25-C28</f>
        <v>30.667955</v>
      </c>
      <c r="D31" s="178">
        <f>D25-D28</f>
        <v>10.256055333333332</v>
      </c>
      <c r="E31" s="180">
        <f>E25-E28</f>
        <v>7.913864569999999</v>
      </c>
      <c r="F31" s="180">
        <f>F25-F28</f>
        <v>7.638508979999999</v>
      </c>
      <c r="G31" s="180">
        <f>G25-G28</f>
        <v>9.076309819999999</v>
      </c>
      <c r="H31" s="180">
        <f aca="true" t="shared" si="1" ref="H31:P31">H25-H28</f>
        <v>9.25305958</v>
      </c>
      <c r="I31" s="180">
        <f t="shared" si="1"/>
        <v>0</v>
      </c>
      <c r="J31" s="180">
        <f t="shared" si="1"/>
        <v>0</v>
      </c>
      <c r="K31" s="180">
        <f t="shared" si="1"/>
        <v>0</v>
      </c>
      <c r="L31" s="180">
        <f t="shared" si="1"/>
        <v>0</v>
      </c>
      <c r="M31" s="180">
        <f t="shared" si="1"/>
        <v>0</v>
      </c>
      <c r="N31" s="180">
        <f t="shared" si="1"/>
        <v>0</v>
      </c>
      <c r="O31" s="180">
        <f t="shared" si="1"/>
        <v>0</v>
      </c>
      <c r="P31" s="180">
        <f t="shared" si="1"/>
        <v>0</v>
      </c>
      <c r="Q31" s="182">
        <f>Q25-Q28</f>
        <v>33.881742949999996</v>
      </c>
      <c r="R31" s="176">
        <f>R25-R28</f>
        <v>24.628683369999997</v>
      </c>
      <c r="S31" s="165">
        <f>S25-S28</f>
        <v>9.25305958</v>
      </c>
      <c r="T31" s="165">
        <f>T25-T28</f>
        <v>0</v>
      </c>
      <c r="U31" s="167">
        <f>U25-U28</f>
        <v>0</v>
      </c>
    </row>
    <row r="32" spans="1:21" s="147" customFormat="1" ht="19.5" customHeight="1">
      <c r="A32" s="146" t="s">
        <v>36</v>
      </c>
      <c r="B32" s="179"/>
      <c r="C32" s="179"/>
      <c r="D32" s="179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3"/>
      <c r="R32" s="177"/>
      <c r="S32" s="166"/>
      <c r="T32" s="166"/>
      <c r="U32" s="168"/>
    </row>
    <row r="33" spans="1:21" s="147" customFormat="1" ht="18" customHeight="1">
      <c r="A33" s="148"/>
      <c r="B33" s="107"/>
      <c r="C33" s="108"/>
      <c r="D33" s="109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1"/>
      <c r="R33" s="116"/>
      <c r="S33" s="117"/>
      <c r="T33" s="117"/>
      <c r="U33" s="118"/>
    </row>
    <row r="34" spans="1:21" ht="19.5" customHeight="1">
      <c r="A34" s="149" t="s">
        <v>38</v>
      </c>
      <c r="B34" s="178">
        <f>+'[2]22'!$D$289/10^6</f>
        <v>122.83213</v>
      </c>
      <c r="C34" s="178">
        <f>B34/4</f>
        <v>30.7080325</v>
      </c>
      <c r="D34" s="178">
        <f>B34/12</f>
        <v>10.236010833333333</v>
      </c>
      <c r="E34" s="172">
        <f>+'[2]22'!E289/10^6</f>
        <v>5.39672748</v>
      </c>
      <c r="F34" s="172">
        <f>+'[2]22'!F289/10^6</f>
        <v>5.2588908</v>
      </c>
      <c r="G34" s="172">
        <f>+'[2]22'!G289/10^6</f>
        <v>6.6692918599999995</v>
      </c>
      <c r="H34" s="172">
        <f>+'[2]22'!I289/10^6</f>
        <v>6.758602153333334</v>
      </c>
      <c r="I34" s="172">
        <f>+'[2]22'!J289/10^6</f>
        <v>0</v>
      </c>
      <c r="J34" s="172">
        <f>+'[2]22'!K289/10^6</f>
        <v>0</v>
      </c>
      <c r="K34" s="172">
        <f>+'[2]22'!M289/10^6</f>
        <v>0</v>
      </c>
      <c r="L34" s="172">
        <f>+'[2]22'!N289/10^6</f>
        <v>0</v>
      </c>
      <c r="M34" s="172">
        <f>+'[2]22'!O289/10^6</f>
        <v>0</v>
      </c>
      <c r="N34" s="172">
        <f>+'[2]22'!Q289/10^6</f>
        <v>0</v>
      </c>
      <c r="O34" s="172">
        <f>+'[2]22'!R289/10^6</f>
        <v>0</v>
      </c>
      <c r="P34" s="172">
        <f>+'[2]22'!S289/10^6</f>
        <v>0</v>
      </c>
      <c r="Q34" s="174">
        <f>SUM(E34:P35)</f>
        <v>24.083512293333335</v>
      </c>
      <c r="R34" s="176">
        <f>SUM(E34:G34)</f>
        <v>17.32491014</v>
      </c>
      <c r="S34" s="165">
        <f>SUM(H34:J34)</f>
        <v>6.758602153333334</v>
      </c>
      <c r="T34" s="165">
        <f>SUM(K34:M34)</f>
        <v>0</v>
      </c>
      <c r="U34" s="167">
        <f>SUM(N34:P34)</f>
        <v>0</v>
      </c>
    </row>
    <row r="35" spans="1:21" s="147" customFormat="1" ht="19.5" customHeight="1">
      <c r="A35" s="146" t="s">
        <v>39</v>
      </c>
      <c r="B35" s="179"/>
      <c r="C35" s="179"/>
      <c r="D35" s="179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5"/>
      <c r="R35" s="177"/>
      <c r="S35" s="166"/>
      <c r="T35" s="166"/>
      <c r="U35" s="168"/>
    </row>
    <row r="36" spans="1:21" s="147" customFormat="1" ht="18" customHeight="1">
      <c r="A36" s="148"/>
      <c r="B36" s="107"/>
      <c r="C36" s="108"/>
      <c r="D36" s="109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1"/>
      <c r="R36" s="116"/>
      <c r="S36" s="117"/>
      <c r="T36" s="117"/>
      <c r="U36" s="118"/>
    </row>
    <row r="37" spans="1:21" ht="19.5" customHeight="1">
      <c r="A37" s="149" t="s">
        <v>40</v>
      </c>
      <c r="B37" s="178">
        <f>+'[2]22'!$D$335</f>
        <v>10.461663789120443</v>
      </c>
      <c r="C37" s="178">
        <f>B37</f>
        <v>10.461663789120443</v>
      </c>
      <c r="D37" s="178">
        <f>C37</f>
        <v>10.461663789120443</v>
      </c>
      <c r="E37" s="172">
        <f>+'[2]22'!E335</f>
        <v>11.044897532537302</v>
      </c>
      <c r="F37" s="172">
        <f>+'[2]22'!F335</f>
        <v>12.972962223254175</v>
      </c>
      <c r="G37" s="172">
        <f>+'[2]22'!G335</f>
        <v>11.349194805764142</v>
      </c>
      <c r="H37" s="172">
        <f>+'[2]22'!I335</f>
        <v>12.97883925616847</v>
      </c>
      <c r="I37" s="172" t="str">
        <f>+'[2]22'!J335</f>
        <v>-</v>
      </c>
      <c r="J37" s="172" t="str">
        <f>+'[2]22'!K335</f>
        <v>-</v>
      </c>
      <c r="K37" s="172" t="str">
        <f>+'[2]22'!M335</f>
        <v>-</v>
      </c>
      <c r="L37" s="172" t="str">
        <f>+'[2]22'!N335</f>
        <v>-</v>
      </c>
      <c r="M37" s="172" t="str">
        <f>+'[2]22'!O335</f>
        <v>-</v>
      </c>
      <c r="N37" s="172" t="str">
        <f>+'[2]22'!Q335</f>
        <v>-</v>
      </c>
      <c r="O37" s="172" t="str">
        <f>+'[2]22'!R335</f>
        <v>-</v>
      </c>
      <c r="P37" s="172" t="str">
        <f>+'[2]22'!S335</f>
        <v>-</v>
      </c>
      <c r="Q37" s="174">
        <f>+'[2]22'!T335</f>
        <v>12.10439652161411</v>
      </c>
      <c r="R37" s="176">
        <f>+'[2]22'!$H$335</f>
        <v>11.805216643055685</v>
      </c>
      <c r="S37" s="165">
        <f>+'[2]22'!$U$335</f>
        <v>12.97883925616847</v>
      </c>
      <c r="T37" s="165" t="str">
        <f>+'[2]22'!$V$335</f>
        <v>-</v>
      </c>
      <c r="U37" s="167" t="str">
        <f>+'[2]22'!$W$335</f>
        <v>-</v>
      </c>
    </row>
    <row r="38" spans="1:21" s="147" customFormat="1" ht="19.5" customHeight="1">
      <c r="A38" s="150" t="s">
        <v>41</v>
      </c>
      <c r="B38" s="179"/>
      <c r="C38" s="179"/>
      <c r="D38" s="179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5"/>
      <c r="R38" s="177"/>
      <c r="S38" s="166"/>
      <c r="T38" s="166"/>
      <c r="U38" s="168"/>
    </row>
    <row r="39" spans="1:21" s="147" customFormat="1" ht="18" customHeight="1" thickBot="1">
      <c r="A39" s="151"/>
      <c r="B39" s="122"/>
      <c r="C39" s="123"/>
      <c r="D39" s="124"/>
      <c r="E39" s="125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7"/>
      <c r="R39" s="128"/>
      <c r="S39" s="129"/>
      <c r="T39" s="129"/>
      <c r="U39" s="130"/>
    </row>
  </sheetData>
  <sheetProtection/>
  <mergeCells count="244">
    <mergeCell ref="E2:Q2"/>
    <mergeCell ref="R2:U2"/>
    <mergeCell ref="B2:D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B7:B8"/>
    <mergeCell ref="B28:B29"/>
    <mergeCell ref="C28:C29"/>
    <mergeCell ref="D28:D29"/>
    <mergeCell ref="E28:E29"/>
    <mergeCell ref="F28:F2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S37:S38"/>
    <mergeCell ref="T37:T38"/>
    <mergeCell ref="U37:U38"/>
    <mergeCell ref="A1:U1"/>
    <mergeCell ref="M37:M38"/>
    <mergeCell ref="N37:N38"/>
    <mergeCell ref="O37:O38"/>
    <mergeCell ref="P37:P38"/>
    <mergeCell ref="Q37:Q38"/>
    <mergeCell ref="R37:R38"/>
  </mergeCells>
  <printOptions/>
  <pageMargins left="0.38" right="0.27" top="0.57" bottom="0.1968503937007874" header="0.1968503937007874" footer="0.196850393700787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" sqref="I1"/>
    </sheetView>
  </sheetViews>
  <sheetFormatPr defaultColWidth="9.421875" defaultRowHeight="15"/>
  <cols>
    <col min="1" max="12" width="11.140625" style="1" customWidth="1"/>
    <col min="13" max="16384" width="9.421875" style="1" customWidth="1"/>
  </cols>
  <sheetData/>
  <sheetProtection/>
  <printOptions/>
  <pageMargins left="0.6299212598425197" right="0.1968503937007874" top="0.3937007874015748" bottom="0.2755905511811024" header="0.3937007874015748" footer="0.35433070866141736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J1" sqref="J1"/>
    </sheetView>
  </sheetViews>
  <sheetFormatPr defaultColWidth="9.421875" defaultRowHeight="15"/>
  <cols>
    <col min="1" max="16384" width="9.421875" style="1" customWidth="1"/>
  </cols>
  <sheetData/>
  <sheetProtection/>
  <printOptions/>
  <pageMargins left="0.7874015748031497" right="0.2362204724409449" top="0.4724409448818898" bottom="0.4724409448818898" header="0.4724409448818898" footer="0.4724409448818898"/>
  <pageSetup horizontalDpi="600" verticalDpi="600" orientation="portrait" paperSize="9" scale="95" r:id="rId2"/>
  <rowBreaks count="1" manualBreakCount="1">
    <brk id="6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K1" sqref="K1"/>
    </sheetView>
  </sheetViews>
  <sheetFormatPr defaultColWidth="9.00390625" defaultRowHeight="15"/>
  <cols>
    <col min="1" max="9" width="9.421875" style="1" customWidth="1"/>
    <col min="10" max="10" width="0.71875" style="1" hidden="1" customWidth="1"/>
    <col min="11" max="16384" width="9.00390625" style="1" customWidth="1"/>
  </cols>
  <sheetData/>
  <sheetProtection/>
  <printOptions/>
  <pageMargins left="0.7874015748031497" right="0.2755905511811024" top="0.5118110236220472" bottom="1.1811023622047245" header="0.5118110236220472" footer="0.5118110236220472"/>
  <pageSetup horizontalDpi="600" verticalDpi="600" orientation="portrait" paperSize="9" scale="95" r:id="rId2"/>
  <rowBreaks count="1" manualBreakCount="1">
    <brk id="5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Q74"/>
  <sheetViews>
    <sheetView showGridLines="0" zoomScale="85" zoomScaleNormal="85" zoomScalePageLayoutView="0" workbookViewId="0" topLeftCell="A1">
      <selection activeCell="I1" sqref="I1"/>
    </sheetView>
  </sheetViews>
  <sheetFormatPr defaultColWidth="9.00390625" defaultRowHeight="15"/>
  <cols>
    <col min="1" max="1" width="9.00390625" style="3" customWidth="1"/>
    <col min="2" max="2" width="12.7109375" style="3" customWidth="1"/>
    <col min="3" max="3" width="10.421875" style="3" customWidth="1"/>
    <col min="4" max="4" width="11.140625" style="3" customWidth="1"/>
    <col min="5" max="5" width="2.140625" style="3" customWidth="1"/>
    <col min="6" max="6" width="12.7109375" style="3" customWidth="1"/>
    <col min="7" max="9" width="11.421875" style="3" customWidth="1"/>
    <col min="10" max="10" width="5.28125" style="3" customWidth="1"/>
    <col min="11" max="13" width="10.421875" style="3" bestFit="1" customWidth="1"/>
    <col min="14" max="14" width="7.28125" style="3" bestFit="1" customWidth="1"/>
    <col min="15" max="16" width="6.7109375" style="3" bestFit="1" customWidth="1"/>
    <col min="17" max="17" width="7.8515625" style="3" bestFit="1" customWidth="1"/>
    <col min="18" max="19" width="6.7109375" style="3" bestFit="1" customWidth="1"/>
    <col min="20" max="20" width="7.140625" style="3" bestFit="1" customWidth="1"/>
    <col min="21" max="16384" width="9.00390625" style="3" customWidth="1"/>
  </cols>
  <sheetData>
    <row r="1" spans="1:8" ht="21">
      <c r="A1" s="2" t="s">
        <v>43</v>
      </c>
      <c r="B1" s="2"/>
      <c r="C1" s="2"/>
      <c r="D1" s="2"/>
      <c r="E1" s="2"/>
      <c r="F1" s="2" t="s">
        <v>43</v>
      </c>
      <c r="G1" s="2" t="s">
        <v>44</v>
      </c>
      <c r="H1" s="2"/>
    </row>
    <row r="2" spans="1:10" s="8" customFormat="1" ht="21">
      <c r="A2" s="4" t="s">
        <v>17</v>
      </c>
      <c r="B2" s="5" t="s">
        <v>85</v>
      </c>
      <c r="C2" s="5" t="s">
        <v>84</v>
      </c>
      <c r="D2" s="6"/>
      <c r="E2" s="6"/>
      <c r="F2" s="7"/>
      <c r="G2" s="5" t="s">
        <v>85</v>
      </c>
      <c r="H2" s="5" t="s">
        <v>84</v>
      </c>
      <c r="I2" s="3"/>
      <c r="J2" s="3"/>
    </row>
    <row r="3" spans="1:8" ht="21">
      <c r="A3" s="4" t="s">
        <v>0</v>
      </c>
      <c r="B3" s="9">
        <f>Sheet1!B15</f>
        <v>0.6121583637779757</v>
      </c>
      <c r="C3" s="9">
        <v>0.5818532711990462</v>
      </c>
      <c r="D3" s="10"/>
      <c r="E3" s="10"/>
      <c r="F3" s="4" t="s">
        <v>45</v>
      </c>
      <c r="G3" s="11">
        <f>Sheet1!D14</f>
        <v>0.6225442224058947</v>
      </c>
      <c r="H3" s="11">
        <v>0.5660942226903026</v>
      </c>
    </row>
    <row r="4" spans="1:8" ht="21">
      <c r="A4" s="4" t="s">
        <v>1</v>
      </c>
      <c r="B4" s="9">
        <f>+Sheet1!C15</f>
        <v>0.5932012679150083</v>
      </c>
      <c r="C4" s="9">
        <v>0.5497936775618284</v>
      </c>
      <c r="D4" s="10"/>
      <c r="E4" s="10"/>
      <c r="F4" s="4" t="s">
        <v>46</v>
      </c>
      <c r="G4" s="11"/>
      <c r="H4" s="11">
        <v>0.5859041260982462</v>
      </c>
    </row>
    <row r="5" spans="1:8" s="12" customFormat="1" ht="21">
      <c r="A5" s="4" t="s">
        <v>2</v>
      </c>
      <c r="B5" s="9">
        <f>+Sheet1!D15</f>
        <v>0.6630184483194339</v>
      </c>
      <c r="C5" s="9">
        <v>0.566678710358771</v>
      </c>
      <c r="D5" s="10"/>
      <c r="E5" s="10"/>
      <c r="F5" s="4" t="s">
        <v>47</v>
      </c>
      <c r="G5" s="11"/>
      <c r="H5" s="11">
        <v>0.5402387484446604</v>
      </c>
    </row>
    <row r="6" spans="1:8" ht="21">
      <c r="A6" s="4" t="s">
        <v>3</v>
      </c>
      <c r="B6" s="9">
        <f>+Sheet1!E15</f>
        <v>0.5937654591416077</v>
      </c>
      <c r="C6" s="9">
        <v>0.5642445471726671</v>
      </c>
      <c r="D6" s="10"/>
      <c r="E6" s="10"/>
      <c r="F6" s="4" t="s">
        <v>48</v>
      </c>
      <c r="G6" s="11"/>
      <c r="H6" s="11">
        <v>0.4788751180527649</v>
      </c>
    </row>
    <row r="7" spans="1:8" ht="21">
      <c r="A7" s="4" t="s">
        <v>4</v>
      </c>
      <c r="B7" s="9"/>
      <c r="C7" s="9">
        <v>0.5393561161209488</v>
      </c>
      <c r="D7" s="10"/>
      <c r="E7" s="10"/>
      <c r="F7" s="50" t="s">
        <v>90</v>
      </c>
      <c r="G7" s="47">
        <f>+Sheet1!E14</f>
        <v>0.615199940974784</v>
      </c>
      <c r="H7" s="47">
        <f>+Sheet1!E6</f>
        <v>0.5656141951717187</v>
      </c>
    </row>
    <row r="8" spans="1:8" ht="21">
      <c r="A8" s="4" t="s">
        <v>5</v>
      </c>
      <c r="B8" s="9"/>
      <c r="C8" s="9">
        <v>0.6556449505862659</v>
      </c>
      <c r="D8" s="10"/>
      <c r="E8" s="10"/>
      <c r="F8" s="6"/>
      <c r="G8" s="13"/>
      <c r="H8" s="13"/>
    </row>
    <row r="9" spans="1:7" ht="21">
      <c r="A9" s="4" t="s">
        <v>6</v>
      </c>
      <c r="B9" s="9"/>
      <c r="C9" s="9">
        <v>0.5902934609290958</v>
      </c>
      <c r="D9" s="10"/>
      <c r="E9" s="12"/>
      <c r="F9" s="12"/>
      <c r="G9" s="12"/>
    </row>
    <row r="10" spans="1:4" ht="21">
      <c r="A10" s="4" t="s">
        <v>7</v>
      </c>
      <c r="B10" s="9"/>
      <c r="C10" s="9">
        <v>0.5124803819602523</v>
      </c>
      <c r="D10" s="10"/>
    </row>
    <row r="11" spans="1:4" ht="21">
      <c r="A11" s="4" t="s">
        <v>8</v>
      </c>
      <c r="B11" s="9"/>
      <c r="C11" s="9">
        <v>0.5163043839424281</v>
      </c>
      <c r="D11" s="10"/>
    </row>
    <row r="12" spans="1:7" s="8" customFormat="1" ht="21">
      <c r="A12" s="4" t="s">
        <v>9</v>
      </c>
      <c r="B12" s="9"/>
      <c r="C12" s="9">
        <v>0.4390915498820592</v>
      </c>
      <c r="D12" s="10"/>
      <c r="E12" s="3"/>
      <c r="F12" s="3"/>
      <c r="G12" s="3"/>
    </row>
    <row r="13" spans="1:7" ht="21">
      <c r="A13" s="4" t="s">
        <v>10</v>
      </c>
      <c r="B13" s="9"/>
      <c r="C13" s="9">
        <v>0.47828709175652023</v>
      </c>
      <c r="D13" s="10"/>
      <c r="E13" s="8"/>
      <c r="F13" s="8"/>
      <c r="G13" s="8"/>
    </row>
    <row r="14" spans="1:4" ht="21">
      <c r="A14" s="4" t="s">
        <v>11</v>
      </c>
      <c r="B14" s="9"/>
      <c r="C14" s="9">
        <v>0.5187680910024557</v>
      </c>
      <c r="D14" s="10"/>
    </row>
    <row r="16" spans="1:6" ht="21">
      <c r="A16" s="3" t="s">
        <v>33</v>
      </c>
      <c r="B16" s="3">
        <f>+data!B22</f>
        <v>0.623929739158956</v>
      </c>
      <c r="F16" s="2" t="s">
        <v>33</v>
      </c>
    </row>
    <row r="17" spans="1:10" ht="21">
      <c r="A17" s="4" t="s">
        <v>17</v>
      </c>
      <c r="B17" s="14" t="s">
        <v>86</v>
      </c>
      <c r="C17" s="5" t="s">
        <v>85</v>
      </c>
      <c r="D17" s="5" t="s">
        <v>84</v>
      </c>
      <c r="F17" s="4" t="s">
        <v>17</v>
      </c>
      <c r="G17" s="14" t="s">
        <v>86</v>
      </c>
      <c r="H17" s="5" t="s">
        <v>85</v>
      </c>
      <c r="I17" s="5" t="s">
        <v>84</v>
      </c>
      <c r="J17" s="15"/>
    </row>
    <row r="18" spans="1:12" ht="21">
      <c r="A18" s="7" t="s">
        <v>0</v>
      </c>
      <c r="B18" s="104">
        <f>+'[3]อัตราการใช้น้ำรายเดือน'!$AC$46</f>
        <v>0.4539361033910118</v>
      </c>
      <c r="C18" s="16">
        <f>data!E$22</f>
        <v>0.5593994916862417</v>
      </c>
      <c r="D18" s="16">
        <v>0.5633321847875737</v>
      </c>
      <c r="F18" s="4" t="s">
        <v>45</v>
      </c>
      <c r="G18" s="16">
        <f>$B$18</f>
        <v>0.4539361033910118</v>
      </c>
      <c r="H18" s="16">
        <f>data!$R$22</f>
        <v>0.5775641705657866</v>
      </c>
      <c r="I18" s="17">
        <v>0.5743455228102659</v>
      </c>
      <c r="K18" s="156"/>
      <c r="L18" s="156"/>
    </row>
    <row r="19" spans="1:12" ht="21">
      <c r="A19" s="7" t="s">
        <v>1</v>
      </c>
      <c r="B19" s="104">
        <f>+'[3]อัตราการใช้น้ำรายเดือน'!$AD$46</f>
        <v>0.494228608597954</v>
      </c>
      <c r="C19" s="16">
        <f>data!F$22</f>
        <v>0.6061696658097687</v>
      </c>
      <c r="D19" s="16">
        <v>0.5828707810042891</v>
      </c>
      <c r="F19" s="4" t="s">
        <v>46</v>
      </c>
      <c r="G19" s="16">
        <f>$B$18</f>
        <v>0.4539361033910118</v>
      </c>
      <c r="H19" s="16"/>
      <c r="I19" s="17">
        <v>0.5982552131087883</v>
      </c>
      <c r="K19" s="156"/>
      <c r="L19" s="156"/>
    </row>
    <row r="20" spans="1:12" ht="21">
      <c r="A20" s="7" t="s">
        <v>2</v>
      </c>
      <c r="B20" s="104">
        <f>+'[3]อัตราการใช้น้ำรายเดือน'!$AE$46</f>
        <v>0.46140552995391704</v>
      </c>
      <c r="C20" s="16">
        <f>data!G$22</f>
        <v>0.5655801750752772</v>
      </c>
      <c r="D20" s="16">
        <v>0.5767727369408097</v>
      </c>
      <c r="F20" s="4" t="s">
        <v>47</v>
      </c>
      <c r="G20" s="16">
        <f>$B$18</f>
        <v>0.4539361033910118</v>
      </c>
      <c r="H20" s="16"/>
      <c r="I20" s="17">
        <v>0.6452225607606933</v>
      </c>
      <c r="K20" s="156"/>
      <c r="L20" s="156"/>
    </row>
    <row r="21" spans="1:12" ht="21">
      <c r="A21" s="7" t="s">
        <v>3</v>
      </c>
      <c r="B21" s="104">
        <f>+'[3]อัตราการใช้น้ำรายเดือน'!$AF$46</f>
        <v>0.4939972122309817</v>
      </c>
      <c r="C21" s="16">
        <f>data!H$22</f>
        <v>0.5819055573808779</v>
      </c>
      <c r="D21" s="16">
        <v>0.5954357403992083</v>
      </c>
      <c r="F21" s="4" t="s">
        <v>48</v>
      </c>
      <c r="G21" s="16">
        <f>$B$18</f>
        <v>0.4539361033910118</v>
      </c>
      <c r="H21" s="16"/>
      <c r="I21" s="17">
        <v>0.5929125565567537</v>
      </c>
      <c r="K21" s="156"/>
      <c r="L21" s="156"/>
    </row>
    <row r="22" spans="1:12" s="23" customFormat="1" ht="21">
      <c r="A22" s="18" t="s">
        <v>4</v>
      </c>
      <c r="B22" s="104">
        <f>+'[3]อัตราการใช้น้ำรายเดือน'!$AG$46</f>
        <v>0.4991927914398348</v>
      </c>
      <c r="C22" s="16"/>
      <c r="D22" s="19">
        <v>0.636415842453327</v>
      </c>
      <c r="E22" s="3"/>
      <c r="F22" s="20" t="str">
        <f>F7</f>
        <v>สะสม 4 เดือน</v>
      </c>
      <c r="G22" s="16">
        <f>$B$18</f>
        <v>0.4539361033910118</v>
      </c>
      <c r="H22" s="48">
        <f>data!Q22</f>
        <v>0.579</v>
      </c>
      <c r="I22" s="48">
        <v>0.58</v>
      </c>
      <c r="J22" s="22"/>
      <c r="K22" s="157"/>
      <c r="L22" s="157"/>
    </row>
    <row r="23" spans="1:12" s="24" customFormat="1" ht="21">
      <c r="A23" s="18" t="s">
        <v>5</v>
      </c>
      <c r="B23" s="104">
        <f>+'[3]อัตราการใช้น้ำรายเดือน'!$AH$46</f>
        <v>0.4556103246075067</v>
      </c>
      <c r="C23" s="16"/>
      <c r="D23" s="19">
        <v>0.5674010837337696</v>
      </c>
      <c r="F23" s="25"/>
      <c r="G23" s="26"/>
      <c r="H23" s="27"/>
      <c r="I23" s="27"/>
      <c r="J23" s="27"/>
      <c r="K23" s="158"/>
      <c r="L23" s="158"/>
    </row>
    <row r="24" spans="1:12" s="23" customFormat="1" ht="21">
      <c r="A24" s="18" t="s">
        <v>6</v>
      </c>
      <c r="B24" s="104">
        <f>+'[3]อัตราการใช้น้ำรายเดือน'!$AI$46</f>
        <v>0.5502335160850521</v>
      </c>
      <c r="C24" s="16"/>
      <c r="D24" s="19">
        <v>0.6688797033408178</v>
      </c>
      <c r="K24" s="157"/>
      <c r="L24" s="157"/>
    </row>
    <row r="25" spans="1:15" ht="21">
      <c r="A25" s="7" t="s">
        <v>7</v>
      </c>
      <c r="B25" s="104">
        <f>+'[3]อัตราการใช้น้ำรายเดือน'!$AJ$46</f>
        <v>0.5936268602337378</v>
      </c>
      <c r="C25" s="16"/>
      <c r="D25" s="16">
        <v>0.6408768170793749</v>
      </c>
      <c r="E25" s="23"/>
      <c r="F25" s="23"/>
      <c r="G25" s="23"/>
      <c r="H25" s="23"/>
      <c r="I25" s="23"/>
      <c r="J25" s="23"/>
      <c r="K25" s="159"/>
      <c r="L25" s="159"/>
      <c r="M25" s="28"/>
      <c r="N25" s="28"/>
      <c r="O25" s="28"/>
    </row>
    <row r="26" spans="1:15" ht="21">
      <c r="A26" s="7" t="s">
        <v>8</v>
      </c>
      <c r="B26" s="104">
        <f>+'[3]อัตราการใช้น้ำรายเดือน'!$AK$46</f>
        <v>0.5244822399629758</v>
      </c>
      <c r="C26" s="16"/>
      <c r="D26" s="16">
        <v>0.6273023054828296</v>
      </c>
      <c r="K26" s="160"/>
      <c r="L26" s="160"/>
      <c r="M26" s="12"/>
      <c r="N26" s="12"/>
      <c r="O26" s="12"/>
    </row>
    <row r="27" spans="1:15" ht="21">
      <c r="A27" s="7" t="s">
        <v>9</v>
      </c>
      <c r="B27" s="104">
        <f>+'[3]อัตราการใช้น้ำรายเดือน'!$AL$46</f>
        <v>0.4942366410083227</v>
      </c>
      <c r="C27" s="16"/>
      <c r="D27" s="16">
        <v>0.5884029029073977</v>
      </c>
      <c r="K27" s="160"/>
      <c r="L27" s="160"/>
      <c r="M27" s="12"/>
      <c r="N27" s="12"/>
      <c r="O27" s="12"/>
    </row>
    <row r="28" spans="1:15" ht="21">
      <c r="A28" s="7" t="s">
        <v>10</v>
      </c>
      <c r="B28" s="104">
        <f>+'[3]อัตราการใช้น้ำรายเดือน'!$AM$46</f>
        <v>0.4659671031069288</v>
      </c>
      <c r="C28" s="16"/>
      <c r="D28" s="16">
        <v>0.5823635242756313</v>
      </c>
      <c r="K28" s="160"/>
      <c r="L28" s="160"/>
      <c r="M28" s="12"/>
      <c r="N28" s="12"/>
      <c r="O28" s="12"/>
    </row>
    <row r="29" spans="1:15" ht="21">
      <c r="A29" s="7" t="s">
        <v>11</v>
      </c>
      <c r="B29" s="104">
        <f>+'[3]อัตราการใช้น้ำรายเดือน'!$AN$46</f>
        <v>0.49196800914024563</v>
      </c>
      <c r="C29" s="16"/>
      <c r="D29" s="16">
        <v>0.6082738028216003</v>
      </c>
      <c r="K29" s="160"/>
      <c r="L29" s="160"/>
      <c r="M29" s="12"/>
      <c r="N29" s="12"/>
      <c r="O29" s="12"/>
    </row>
    <row r="30" spans="11:15" ht="21">
      <c r="K30" s="12"/>
      <c r="L30" s="12"/>
      <c r="M30" s="12"/>
      <c r="N30" s="12"/>
      <c r="O30" s="12"/>
    </row>
    <row r="31" spans="1:15" ht="21">
      <c r="A31" s="2" t="s">
        <v>49</v>
      </c>
      <c r="B31" s="3">
        <f>+data!B4</f>
        <v>1525</v>
      </c>
      <c r="F31" s="2" t="s">
        <v>49</v>
      </c>
      <c r="K31" s="2" t="s">
        <v>49</v>
      </c>
      <c r="L31" s="12"/>
      <c r="M31" s="12"/>
      <c r="N31" s="12"/>
      <c r="O31" s="12"/>
    </row>
    <row r="32" spans="1:17" ht="42">
      <c r="A32" s="14" t="s">
        <v>17</v>
      </c>
      <c r="B32" s="14" t="s">
        <v>86</v>
      </c>
      <c r="C32" s="5" t="s">
        <v>85</v>
      </c>
      <c r="D32" s="5" t="s">
        <v>84</v>
      </c>
      <c r="E32" s="29"/>
      <c r="F32" s="14" t="s">
        <v>50</v>
      </c>
      <c r="G32" s="14" t="s">
        <v>86</v>
      </c>
      <c r="H32" s="5" t="s">
        <v>85</v>
      </c>
      <c r="I32" s="5" t="s">
        <v>84</v>
      </c>
      <c r="J32" s="30"/>
      <c r="K32" s="5" t="s">
        <v>24</v>
      </c>
      <c r="L32" s="14" t="s">
        <v>86</v>
      </c>
      <c r="M32" s="5" t="s">
        <v>85</v>
      </c>
      <c r="N32" s="5" t="s">
        <v>84</v>
      </c>
      <c r="O32" s="15"/>
      <c r="P32" s="12"/>
      <c r="Q32" s="12"/>
    </row>
    <row r="33" spans="1:17" ht="21">
      <c r="A33" s="7" t="s">
        <v>0</v>
      </c>
      <c r="B33" s="105">
        <f>+'[3]ผู้ใช้น้ำเพิ่ม-cal'!$AB$45</f>
        <v>111</v>
      </c>
      <c r="C33" s="31">
        <f>data!E$4</f>
        <v>293</v>
      </c>
      <c r="D33" s="31">
        <v>86</v>
      </c>
      <c r="F33" s="7" t="s">
        <v>0</v>
      </c>
      <c r="G33" s="31">
        <f>B33</f>
        <v>111</v>
      </c>
      <c r="H33" s="31">
        <f>C33</f>
        <v>293</v>
      </c>
      <c r="I33" s="31">
        <v>86</v>
      </c>
      <c r="J33" s="32"/>
      <c r="K33" s="31" t="s">
        <v>45</v>
      </c>
      <c r="L33" s="31">
        <f>B31/4</f>
        <v>381.25</v>
      </c>
      <c r="M33" s="31">
        <f>SUM(C33:C35)</f>
        <v>679</v>
      </c>
      <c r="N33" s="31">
        <v>285</v>
      </c>
      <c r="O33" s="33"/>
      <c r="P33" s="12"/>
      <c r="Q33" s="12"/>
    </row>
    <row r="34" spans="1:17" ht="21">
      <c r="A34" s="7" t="s">
        <v>1</v>
      </c>
      <c r="B34" s="105">
        <f>+'[3]ผู้ใช้น้ำเพิ่ม-cal'!$AC$45</f>
        <v>135</v>
      </c>
      <c r="C34" s="31">
        <f>data!F$4</f>
        <v>254</v>
      </c>
      <c r="D34" s="31">
        <v>123</v>
      </c>
      <c r="F34" s="7" t="s">
        <v>1</v>
      </c>
      <c r="G34" s="31">
        <f aca="true" t="shared" si="0" ref="G34:G44">G33+B34</f>
        <v>246</v>
      </c>
      <c r="H34" s="31">
        <f>+H33+C34</f>
        <v>547</v>
      </c>
      <c r="I34" s="31">
        <v>209</v>
      </c>
      <c r="J34" s="32"/>
      <c r="K34" s="31" t="s">
        <v>46</v>
      </c>
      <c r="L34" s="31">
        <f>$L$33</f>
        <v>381.25</v>
      </c>
      <c r="M34" s="31"/>
      <c r="N34" s="31">
        <v>267</v>
      </c>
      <c r="O34" s="33"/>
      <c r="P34" s="12"/>
      <c r="Q34" s="12"/>
    </row>
    <row r="35" spans="1:17" ht="21">
      <c r="A35" s="7" t="s">
        <v>2</v>
      </c>
      <c r="B35" s="105">
        <f>+'[3]ผู้ใช้น้ำเพิ่ม-cal'!$AD$45</f>
        <v>89</v>
      </c>
      <c r="C35" s="31">
        <f>data!G$4</f>
        <v>132</v>
      </c>
      <c r="D35" s="31">
        <v>76</v>
      </c>
      <c r="F35" s="7" t="s">
        <v>51</v>
      </c>
      <c r="G35" s="31">
        <f t="shared" si="0"/>
        <v>335</v>
      </c>
      <c r="H35" s="31">
        <f>+H34+C35</f>
        <v>679</v>
      </c>
      <c r="I35" s="31">
        <v>285</v>
      </c>
      <c r="J35" s="32"/>
      <c r="K35" s="31" t="s">
        <v>47</v>
      </c>
      <c r="L35" s="31">
        <f>$L$33</f>
        <v>381.25</v>
      </c>
      <c r="M35" s="31"/>
      <c r="N35" s="31">
        <v>303</v>
      </c>
      <c r="O35" s="33"/>
      <c r="P35" s="12"/>
      <c r="Q35" s="12"/>
    </row>
    <row r="36" spans="1:17" ht="21">
      <c r="A36" s="7" t="s">
        <v>3</v>
      </c>
      <c r="B36" s="105">
        <f>+'[3]ผู้ใช้น้ำเพิ่ม-cal'!$AE$45</f>
        <v>108</v>
      </c>
      <c r="C36" s="31">
        <f>data!H$4</f>
        <v>158</v>
      </c>
      <c r="D36" s="31">
        <v>59</v>
      </c>
      <c r="F36" s="7" t="s">
        <v>3</v>
      </c>
      <c r="G36" s="31">
        <f t="shared" si="0"/>
        <v>443</v>
      </c>
      <c r="H36" s="31">
        <f>+H35+C36</f>
        <v>837</v>
      </c>
      <c r="I36" s="31">
        <v>344</v>
      </c>
      <c r="J36" s="32"/>
      <c r="K36" s="31" t="s">
        <v>48</v>
      </c>
      <c r="L36" s="31">
        <f>$L$33</f>
        <v>381.25</v>
      </c>
      <c r="M36" s="31"/>
      <c r="N36" s="31">
        <v>729</v>
      </c>
      <c r="O36" s="33"/>
      <c r="P36" s="12"/>
      <c r="Q36" s="12"/>
    </row>
    <row r="37" spans="1:17" ht="21">
      <c r="A37" s="7" t="s">
        <v>4</v>
      </c>
      <c r="B37" s="105">
        <f>+'[3]ผู้ใช้น้ำเพิ่ม-cal'!$AF$45</f>
        <v>98</v>
      </c>
      <c r="C37" s="31"/>
      <c r="D37" s="31">
        <v>97</v>
      </c>
      <c r="F37" s="7" t="s">
        <v>4</v>
      </c>
      <c r="G37" s="31">
        <f t="shared" si="0"/>
        <v>541</v>
      </c>
      <c r="H37" s="31"/>
      <c r="I37" s="31">
        <v>441</v>
      </c>
      <c r="J37" s="32"/>
      <c r="K37" s="33"/>
      <c r="L37" s="33"/>
      <c r="M37" s="33">
        <f>SUM(M33:M36)</f>
        <v>679</v>
      </c>
      <c r="N37" s="33"/>
      <c r="O37" s="33"/>
      <c r="P37" s="12"/>
      <c r="Q37" s="12"/>
    </row>
    <row r="38" spans="1:17" ht="21">
      <c r="A38" s="7" t="s">
        <v>5</v>
      </c>
      <c r="B38" s="105">
        <f>+'[3]ผู้ใช้น้ำเพิ่ม-cal'!$AG$45</f>
        <v>132</v>
      </c>
      <c r="C38" s="31"/>
      <c r="D38" s="31">
        <v>111</v>
      </c>
      <c r="F38" s="7" t="s">
        <v>52</v>
      </c>
      <c r="G38" s="31">
        <f t="shared" si="0"/>
        <v>673</v>
      </c>
      <c r="H38" s="31"/>
      <c r="I38" s="31">
        <v>552</v>
      </c>
      <c r="J38" s="32"/>
      <c r="K38" s="33"/>
      <c r="L38" s="33"/>
      <c r="M38" s="33"/>
      <c r="N38" s="33"/>
      <c r="O38" s="33"/>
      <c r="P38" s="12"/>
      <c r="Q38" s="12"/>
    </row>
    <row r="39" spans="1:17" ht="21">
      <c r="A39" s="7" t="s">
        <v>6</v>
      </c>
      <c r="B39" s="105">
        <f>+'[3]ผู้ใช้น้ำเพิ่ม-cal'!$AH$45</f>
        <v>139</v>
      </c>
      <c r="C39" s="31"/>
      <c r="D39" s="31">
        <v>75</v>
      </c>
      <c r="F39" s="7" t="s">
        <v>6</v>
      </c>
      <c r="G39" s="31">
        <f t="shared" si="0"/>
        <v>812</v>
      </c>
      <c r="H39" s="31"/>
      <c r="I39" s="31">
        <v>627</v>
      </c>
      <c r="J39" s="32"/>
      <c r="K39" s="33"/>
      <c r="L39" s="33"/>
      <c r="M39" s="33"/>
      <c r="N39" s="33"/>
      <c r="O39" s="33"/>
      <c r="P39" s="12"/>
      <c r="Q39" s="12"/>
    </row>
    <row r="40" spans="1:17" ht="21">
      <c r="A40" s="7" t="s">
        <v>7</v>
      </c>
      <c r="B40" s="105">
        <f>+'[3]ผู้ใช้น้ำเพิ่ม-cal'!$AI$45</f>
        <v>141</v>
      </c>
      <c r="C40" s="31"/>
      <c r="D40" s="31">
        <v>79</v>
      </c>
      <c r="F40" s="7" t="s">
        <v>7</v>
      </c>
      <c r="G40" s="31">
        <f t="shared" si="0"/>
        <v>953</v>
      </c>
      <c r="H40" s="31"/>
      <c r="I40" s="31">
        <v>706</v>
      </c>
      <c r="J40" s="32"/>
      <c r="K40" s="33"/>
      <c r="L40" s="33"/>
      <c r="M40" s="33"/>
      <c r="N40" s="33"/>
      <c r="O40" s="33"/>
      <c r="P40" s="12"/>
      <c r="Q40" s="12"/>
    </row>
    <row r="41" spans="1:17" ht="21">
      <c r="A41" s="7" t="s">
        <v>8</v>
      </c>
      <c r="B41" s="105">
        <f>+'[3]ผู้ใช้น้ำเพิ่ม-cal'!$AJ$45</f>
        <v>166</v>
      </c>
      <c r="C41" s="31"/>
      <c r="D41" s="31">
        <v>149</v>
      </c>
      <c r="F41" s="7" t="s">
        <v>53</v>
      </c>
      <c r="G41" s="31">
        <f t="shared" si="0"/>
        <v>1119</v>
      </c>
      <c r="H41" s="31"/>
      <c r="I41" s="31">
        <v>855</v>
      </c>
      <c r="J41" s="32"/>
      <c r="K41" s="33"/>
      <c r="L41" s="33"/>
      <c r="M41" s="33"/>
      <c r="N41" s="33"/>
      <c r="O41" s="33"/>
      <c r="P41" s="12"/>
      <c r="Q41" s="12"/>
    </row>
    <row r="42" spans="1:15" ht="21">
      <c r="A42" s="7" t="s">
        <v>9</v>
      </c>
      <c r="B42" s="105">
        <f>+'[3]ผู้ใช้น้ำเพิ่ม-cal'!$AK$45</f>
        <v>118</v>
      </c>
      <c r="C42" s="31"/>
      <c r="D42" s="31">
        <v>228</v>
      </c>
      <c r="F42" s="7" t="s">
        <v>9</v>
      </c>
      <c r="G42" s="31">
        <f t="shared" si="0"/>
        <v>1237</v>
      </c>
      <c r="H42" s="31"/>
      <c r="I42" s="31">
        <v>1083</v>
      </c>
      <c r="J42" s="33"/>
      <c r="K42" s="33"/>
      <c r="L42" s="33"/>
      <c r="M42" s="33"/>
      <c r="N42" s="33"/>
      <c r="O42" s="33"/>
    </row>
    <row r="43" spans="1:15" s="23" customFormat="1" ht="21">
      <c r="A43" s="18" t="s">
        <v>10</v>
      </c>
      <c r="B43" s="105">
        <f>+'[3]ผู้ใช้น้ำเพิ่ม-cal'!$AL$45</f>
        <v>131</v>
      </c>
      <c r="C43" s="31"/>
      <c r="D43" s="34">
        <v>279</v>
      </c>
      <c r="E43" s="24"/>
      <c r="F43" s="18" t="s">
        <v>10</v>
      </c>
      <c r="G43" s="34">
        <f t="shared" si="0"/>
        <v>1368</v>
      </c>
      <c r="H43" s="31"/>
      <c r="I43" s="34">
        <v>1362</v>
      </c>
      <c r="J43" s="35"/>
      <c r="K43" s="35"/>
      <c r="L43" s="35"/>
      <c r="M43" s="35"/>
      <c r="N43" s="35"/>
      <c r="O43" s="35"/>
    </row>
    <row r="44" spans="1:10" s="23" customFormat="1" ht="21">
      <c r="A44" s="18" t="s">
        <v>11</v>
      </c>
      <c r="B44" s="105">
        <f>+'[3]ผู้ใช้น้ำเพิ่ม-cal'!$AM$45</f>
        <v>157</v>
      </c>
      <c r="C44" s="31"/>
      <c r="D44" s="34">
        <v>222</v>
      </c>
      <c r="E44" s="24"/>
      <c r="F44" s="18" t="s">
        <v>54</v>
      </c>
      <c r="G44" s="34">
        <f t="shared" si="0"/>
        <v>1525</v>
      </c>
      <c r="H44" s="31"/>
      <c r="I44" s="34">
        <v>1584</v>
      </c>
      <c r="J44" s="35"/>
    </row>
    <row r="45" spans="2:14" ht="21">
      <c r="B45" s="106">
        <f>SUM(B33:B44)</f>
        <v>1525</v>
      </c>
      <c r="C45" s="106">
        <f>SUM(C33:C44)</f>
        <v>837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1" ht="21">
      <c r="A46" s="2" t="s">
        <v>55</v>
      </c>
      <c r="B46" s="45">
        <f>+data!B31</f>
        <v>122.67182</v>
      </c>
      <c r="F46" s="2" t="s">
        <v>55</v>
      </c>
      <c r="K46" s="2" t="s">
        <v>55</v>
      </c>
    </row>
    <row r="47" spans="1:14" ht="42">
      <c r="A47" s="4" t="s">
        <v>17</v>
      </c>
      <c r="B47" s="14" t="s">
        <v>86</v>
      </c>
      <c r="C47" s="5" t="s">
        <v>85</v>
      </c>
      <c r="D47" s="5" t="s">
        <v>84</v>
      </c>
      <c r="F47" s="7" t="s">
        <v>50</v>
      </c>
      <c r="G47" s="14" t="s">
        <v>86</v>
      </c>
      <c r="H47" s="5" t="s">
        <v>85</v>
      </c>
      <c r="I47" s="5" t="s">
        <v>84</v>
      </c>
      <c r="J47" s="15"/>
      <c r="K47" s="5" t="s">
        <v>56</v>
      </c>
      <c r="L47" s="14" t="s">
        <v>86</v>
      </c>
      <c r="M47" s="5" t="s">
        <v>85</v>
      </c>
      <c r="N47" s="5" t="s">
        <v>84</v>
      </c>
    </row>
    <row r="48" spans="1:17" ht="21">
      <c r="A48" s="7" t="s">
        <v>0</v>
      </c>
      <c r="B48" s="104">
        <f>+'[3]EBITDA61'!$B$79/10^6</f>
        <v>9.865450333333333</v>
      </c>
      <c r="C48" s="16">
        <f>data!E$31</f>
        <v>7.913864569999999</v>
      </c>
      <c r="D48" s="16">
        <v>9.28349926</v>
      </c>
      <c r="F48" s="7" t="s">
        <v>0</v>
      </c>
      <c r="G48" s="16">
        <f>B48</f>
        <v>9.865450333333333</v>
      </c>
      <c r="H48" s="16">
        <f>C48</f>
        <v>7.913864569999999</v>
      </c>
      <c r="I48" s="16">
        <v>9.28349926</v>
      </c>
      <c r="J48" s="36"/>
      <c r="K48" s="16" t="s">
        <v>45</v>
      </c>
      <c r="L48" s="16">
        <f>B46/4</f>
        <v>30.667955</v>
      </c>
      <c r="M48" s="16">
        <f>SUM(C48:C50)</f>
        <v>24.628683369999997</v>
      </c>
      <c r="N48" s="16">
        <v>25.366476650000003</v>
      </c>
      <c r="P48" s="156"/>
      <c r="Q48" s="156"/>
    </row>
    <row r="49" spans="1:17" ht="21">
      <c r="A49" s="7" t="s">
        <v>1</v>
      </c>
      <c r="B49" s="104">
        <f>+'[3]EBITDA61'!$C$79/10^6</f>
        <v>9.754787333333335</v>
      </c>
      <c r="C49" s="16">
        <f>data!F$31</f>
        <v>7.638508979999999</v>
      </c>
      <c r="D49" s="16">
        <v>7.465539510000002</v>
      </c>
      <c r="F49" s="7" t="s">
        <v>1</v>
      </c>
      <c r="G49" s="16">
        <f aca="true" t="shared" si="1" ref="G49:G58">G48+B48</f>
        <v>19.730900666666667</v>
      </c>
      <c r="H49" s="16">
        <f>+H48+C49</f>
        <v>15.552373549999999</v>
      </c>
      <c r="I49" s="16">
        <v>16.749038770000002</v>
      </c>
      <c r="J49" s="36"/>
      <c r="K49" s="16" t="s">
        <v>46</v>
      </c>
      <c r="L49" s="16">
        <f>$L$48</f>
        <v>30.667955</v>
      </c>
      <c r="M49" s="16"/>
      <c r="N49" s="16">
        <v>25.290412429999996</v>
      </c>
      <c r="P49" s="156"/>
      <c r="Q49" s="156"/>
    </row>
    <row r="50" spans="1:17" ht="21">
      <c r="A50" s="7" t="s">
        <v>2</v>
      </c>
      <c r="B50" s="104">
        <f>+'[3]EBITDA61'!$D$79/10^6</f>
        <v>9.536598333333334</v>
      </c>
      <c r="C50" s="16">
        <f>data!G$31</f>
        <v>9.076309819999999</v>
      </c>
      <c r="D50" s="16">
        <v>8.617437879999999</v>
      </c>
      <c r="F50" s="7" t="s">
        <v>57</v>
      </c>
      <c r="G50" s="16">
        <f t="shared" si="1"/>
        <v>29.485688000000003</v>
      </c>
      <c r="H50" s="16">
        <f>+H49+C50</f>
        <v>24.628683369999997</v>
      </c>
      <c r="I50" s="16">
        <v>25.366476650000003</v>
      </c>
      <c r="J50" s="36"/>
      <c r="K50" s="16" t="s">
        <v>47</v>
      </c>
      <c r="L50" s="16">
        <f>$L$48</f>
        <v>30.667955</v>
      </c>
      <c r="M50" s="16"/>
      <c r="N50" s="16">
        <v>27.567542689999996</v>
      </c>
      <c r="P50" s="156"/>
      <c r="Q50" s="156"/>
    </row>
    <row r="51" spans="1:17" ht="21">
      <c r="A51" s="7" t="s">
        <v>3</v>
      </c>
      <c r="B51" s="104">
        <f>+'[3]EBITDA61'!$E$79/10^6</f>
        <v>10.256055333333334</v>
      </c>
      <c r="C51" s="16">
        <f>data!H$31</f>
        <v>9.25305958</v>
      </c>
      <c r="D51" s="16">
        <v>9.899778869999999</v>
      </c>
      <c r="F51" s="7" t="s">
        <v>3</v>
      </c>
      <c r="G51" s="16">
        <f t="shared" si="1"/>
        <v>39.02228633333334</v>
      </c>
      <c r="H51" s="16">
        <f>+H50+C51</f>
        <v>33.881742949999996</v>
      </c>
      <c r="I51" s="16">
        <v>35.26625552</v>
      </c>
      <c r="J51" s="36"/>
      <c r="K51" s="16" t="s">
        <v>48</v>
      </c>
      <c r="L51" s="16">
        <f>$L$48</f>
        <v>30.667955</v>
      </c>
      <c r="M51" s="16"/>
      <c r="N51" s="16">
        <v>25.309633910000002</v>
      </c>
      <c r="P51" s="156"/>
      <c r="Q51" s="156"/>
    </row>
    <row r="52" spans="1:17" ht="21">
      <c r="A52" s="7" t="s">
        <v>4</v>
      </c>
      <c r="B52" s="104">
        <f>+'[3]EBITDA61'!$F$79/10^6</f>
        <v>9.698877333333334</v>
      </c>
      <c r="C52" s="16"/>
      <c r="D52" s="16">
        <v>8.228173940000001</v>
      </c>
      <c r="F52" s="7" t="s">
        <v>4</v>
      </c>
      <c r="G52" s="16">
        <f t="shared" si="1"/>
        <v>49.27834166666668</v>
      </c>
      <c r="H52" s="16"/>
      <c r="I52" s="16">
        <v>43.494429460000006</v>
      </c>
      <c r="J52" s="36"/>
      <c r="K52" s="36"/>
      <c r="L52" s="36"/>
      <c r="M52" s="36">
        <f>SUM(M48:M51)</f>
        <v>24.628683369999997</v>
      </c>
      <c r="N52" s="36"/>
      <c r="O52" s="12"/>
      <c r="P52" s="156"/>
      <c r="Q52" s="156"/>
    </row>
    <row r="53" spans="1:17" ht="21">
      <c r="A53" s="7" t="s">
        <v>5</v>
      </c>
      <c r="B53" s="104">
        <f>+'[3]EBITDA61'!$G$79/10^6</f>
        <v>8.999097333333333</v>
      </c>
      <c r="C53" s="16"/>
      <c r="D53" s="16">
        <v>7.162459619999997</v>
      </c>
      <c r="F53" s="7" t="s">
        <v>52</v>
      </c>
      <c r="G53" s="16">
        <f t="shared" si="1"/>
        <v>58.97721900000001</v>
      </c>
      <c r="H53" s="16"/>
      <c r="I53" s="16">
        <v>50.656889080000006</v>
      </c>
      <c r="J53" s="36"/>
      <c r="K53" s="36"/>
      <c r="L53" s="36"/>
      <c r="M53" s="36"/>
      <c r="N53" s="36"/>
      <c r="O53" s="12"/>
      <c r="P53" s="156"/>
      <c r="Q53" s="156"/>
    </row>
    <row r="54" spans="1:17" ht="21">
      <c r="A54" s="7" t="s">
        <v>6</v>
      </c>
      <c r="B54" s="104">
        <f>+'[3]EBITDA61'!$H$79/10^6</f>
        <v>11.197681333333334</v>
      </c>
      <c r="C54" s="16"/>
      <c r="D54" s="16">
        <v>9.74408989</v>
      </c>
      <c r="F54" s="7" t="s">
        <v>6</v>
      </c>
      <c r="G54" s="16">
        <f t="shared" si="1"/>
        <v>67.97631633333334</v>
      </c>
      <c r="H54" s="16"/>
      <c r="I54" s="16">
        <v>60.400978970000004</v>
      </c>
      <c r="J54" s="36"/>
      <c r="K54" s="36"/>
      <c r="L54" s="36"/>
      <c r="M54" s="36"/>
      <c r="N54" s="36"/>
      <c r="O54" s="12"/>
      <c r="P54" s="156"/>
      <c r="Q54" s="156"/>
    </row>
    <row r="55" spans="1:17" ht="21">
      <c r="A55" s="7" t="s">
        <v>7</v>
      </c>
      <c r="B55" s="104">
        <f>+'[3]EBITDA61'!$I$79/10^6</f>
        <v>11.969687333333335</v>
      </c>
      <c r="C55" s="16"/>
      <c r="D55" s="16">
        <v>9.55277143</v>
      </c>
      <c r="F55" s="7" t="s">
        <v>7</v>
      </c>
      <c r="G55" s="16">
        <f t="shared" si="1"/>
        <v>79.17399766666668</v>
      </c>
      <c r="H55" s="16"/>
      <c r="I55" s="16">
        <v>69.9537504</v>
      </c>
      <c r="J55" s="36"/>
      <c r="K55" s="36"/>
      <c r="L55" s="36"/>
      <c r="M55" s="36"/>
      <c r="N55" s="36"/>
      <c r="O55" s="12"/>
      <c r="P55" s="156"/>
      <c r="Q55" s="156"/>
    </row>
    <row r="56" spans="1:17" ht="21">
      <c r="A56" s="7" t="s">
        <v>8</v>
      </c>
      <c r="B56" s="104">
        <f>+'[3]EBITDA61'!$J$79/10^6</f>
        <v>10.888167333333334</v>
      </c>
      <c r="C56" s="16"/>
      <c r="D56" s="16">
        <v>8.270681369999998</v>
      </c>
      <c r="F56" s="7" t="s">
        <v>53</v>
      </c>
      <c r="G56" s="16">
        <f t="shared" si="1"/>
        <v>91.14368500000002</v>
      </c>
      <c r="H56" s="16"/>
      <c r="I56" s="16">
        <v>78.22443177</v>
      </c>
      <c r="J56" s="36"/>
      <c r="K56" s="36"/>
      <c r="L56" s="36"/>
      <c r="M56" s="36"/>
      <c r="N56" s="36"/>
      <c r="O56" s="12"/>
      <c r="P56" s="156"/>
      <c r="Q56" s="156"/>
    </row>
    <row r="57" spans="1:17" ht="21">
      <c r="A57" s="7" t="s">
        <v>9</v>
      </c>
      <c r="B57" s="104">
        <f>+'[3]EBITDA61'!$K$79/10^6</f>
        <v>10.621827333333334</v>
      </c>
      <c r="C57" s="16"/>
      <c r="D57" s="16">
        <v>8.72353745</v>
      </c>
      <c r="F57" s="7" t="s">
        <v>9</v>
      </c>
      <c r="G57" s="16">
        <f t="shared" si="1"/>
        <v>102.03185233333335</v>
      </c>
      <c r="H57" s="16"/>
      <c r="I57" s="16">
        <v>86.94796921999999</v>
      </c>
      <c r="J57" s="36"/>
      <c r="K57" s="36"/>
      <c r="L57" s="36"/>
      <c r="M57" s="36"/>
      <c r="N57" s="36"/>
      <c r="O57" s="12"/>
      <c r="P57" s="156"/>
      <c r="Q57" s="156"/>
    </row>
    <row r="58" spans="1:17" ht="21">
      <c r="A58" s="7" t="s">
        <v>10</v>
      </c>
      <c r="B58" s="104">
        <f>+'[3]EBITDA61'!$L$79/10^6</f>
        <v>9.734416333333334</v>
      </c>
      <c r="C58" s="16"/>
      <c r="D58" s="16">
        <v>8.657574619999998</v>
      </c>
      <c r="F58" s="7" t="s">
        <v>10</v>
      </c>
      <c r="G58" s="16">
        <f t="shared" si="1"/>
        <v>112.65367966666668</v>
      </c>
      <c r="H58" s="16"/>
      <c r="I58" s="16">
        <v>95.60554384</v>
      </c>
      <c r="J58" s="36"/>
      <c r="K58" s="36"/>
      <c r="L58" s="36"/>
      <c r="M58" s="36"/>
      <c r="N58" s="36"/>
      <c r="O58" s="12"/>
      <c r="P58" s="156"/>
      <c r="Q58" s="156"/>
    </row>
    <row r="59" spans="1:17" ht="21">
      <c r="A59" s="7" t="s">
        <v>11</v>
      </c>
      <c r="B59" s="104">
        <f>+'[3]EBITDA61'!$M$79/10^6</f>
        <v>10.149173333333334</v>
      </c>
      <c r="C59" s="16"/>
      <c r="D59" s="16">
        <v>7.928521840000001</v>
      </c>
      <c r="F59" s="7" t="s">
        <v>54</v>
      </c>
      <c r="G59" s="16">
        <f>G58+B58</f>
        <v>122.388096</v>
      </c>
      <c r="H59" s="16"/>
      <c r="I59" s="16">
        <v>103.53406568</v>
      </c>
      <c r="J59" s="36"/>
      <c r="K59" s="36"/>
      <c r="L59" s="36"/>
      <c r="M59" s="36"/>
      <c r="N59" s="36"/>
      <c r="O59" s="12"/>
      <c r="P59" s="156"/>
      <c r="Q59" s="156"/>
    </row>
    <row r="60" spans="2:14" ht="21">
      <c r="B60" s="161">
        <f>SUM(B48:B59)</f>
        <v>122.671819</v>
      </c>
      <c r="C60" s="161">
        <f>SUM(C48:C59)</f>
        <v>33.881742949999996</v>
      </c>
      <c r="J60" s="12"/>
      <c r="K60" s="12"/>
      <c r="L60" s="12"/>
      <c r="M60" s="12"/>
      <c r="N60" s="12"/>
    </row>
    <row r="61" spans="1:14" ht="21">
      <c r="A61" s="2" t="s">
        <v>58</v>
      </c>
      <c r="B61" s="3">
        <f>+data!B19</f>
        <v>26.75001881761963</v>
      </c>
      <c r="F61" s="2" t="s">
        <v>58</v>
      </c>
      <c r="J61" s="12"/>
      <c r="K61" s="12"/>
      <c r="L61" s="12"/>
      <c r="M61" s="12"/>
      <c r="N61" s="12"/>
    </row>
    <row r="62" spans="1:10" ht="42">
      <c r="A62" s="4" t="s">
        <v>17</v>
      </c>
      <c r="B62" s="14" t="s">
        <v>86</v>
      </c>
      <c r="C62" s="5" t="s">
        <v>85</v>
      </c>
      <c r="D62" s="5" t="s">
        <v>84</v>
      </c>
      <c r="F62" s="7" t="s">
        <v>18</v>
      </c>
      <c r="G62" s="14" t="s">
        <v>86</v>
      </c>
      <c r="H62" s="5" t="s">
        <v>85</v>
      </c>
      <c r="I62" s="5" t="s">
        <v>84</v>
      </c>
      <c r="J62" s="12"/>
    </row>
    <row r="63" spans="1:12" s="23" customFormat="1" ht="21">
      <c r="A63" s="20" t="s">
        <v>0</v>
      </c>
      <c r="B63" s="21">
        <f>+B61</f>
        <v>26.75001881761963</v>
      </c>
      <c r="C63" s="21">
        <f>data!E$19</f>
        <v>31.94611562208432</v>
      </c>
      <c r="D63" s="21">
        <v>28.842507682262088</v>
      </c>
      <c r="E63" s="24"/>
      <c r="F63" s="4" t="s">
        <v>45</v>
      </c>
      <c r="G63" s="17">
        <f>$B$63</f>
        <v>26.75001881761963</v>
      </c>
      <c r="H63" s="17">
        <f>data!$R$19</f>
        <v>32.644296012275476</v>
      </c>
      <c r="I63" s="17">
        <v>29.729152295685097</v>
      </c>
      <c r="J63" s="37"/>
      <c r="K63" s="155"/>
      <c r="L63" s="155"/>
    </row>
    <row r="64" spans="1:12" ht="21">
      <c r="A64" s="4" t="s">
        <v>1</v>
      </c>
      <c r="B64" s="17">
        <f>$B$63</f>
        <v>26.75001881761963</v>
      </c>
      <c r="C64" s="21">
        <f>data!F$19</f>
        <v>29.532521592040624</v>
      </c>
      <c r="D64" s="17">
        <v>28.856398098542257</v>
      </c>
      <c r="E64" s="24"/>
      <c r="F64" s="20" t="s">
        <v>46</v>
      </c>
      <c r="G64" s="17">
        <f>$B$63</f>
        <v>26.75001881761963</v>
      </c>
      <c r="H64" s="17"/>
      <c r="I64" s="21">
        <v>27.39488066177249</v>
      </c>
      <c r="J64" s="28"/>
      <c r="K64" s="154"/>
      <c r="L64" s="154"/>
    </row>
    <row r="65" spans="1:12" ht="21">
      <c r="A65" s="4" t="s">
        <v>2</v>
      </c>
      <c r="B65" s="17">
        <f aca="true" t="shared" si="2" ref="B65:B74">$B$63</f>
        <v>26.75001881761963</v>
      </c>
      <c r="C65" s="21">
        <f>data!G$19</f>
        <v>36.19527236810695</v>
      </c>
      <c r="D65" s="17">
        <v>31.381981973540498</v>
      </c>
      <c r="F65" s="4" t="s">
        <v>47</v>
      </c>
      <c r="G65" s="17">
        <f>$B$63</f>
        <v>26.75001881761963</v>
      </c>
      <c r="H65" s="17"/>
      <c r="I65" s="17">
        <v>23.71442000607709</v>
      </c>
      <c r="J65" s="12"/>
      <c r="K65" s="154"/>
      <c r="L65" s="154"/>
    </row>
    <row r="66" spans="1:12" s="8" customFormat="1" ht="21">
      <c r="A66" s="4" t="s">
        <v>3</v>
      </c>
      <c r="B66" s="17">
        <f t="shared" si="2"/>
        <v>26.75001881761963</v>
      </c>
      <c r="C66" s="21">
        <f>data!H$19</f>
        <v>30.283712425837972</v>
      </c>
      <c r="D66" s="38">
        <v>22.393565937350875</v>
      </c>
      <c r="E66" s="3"/>
      <c r="F66" s="4" t="s">
        <v>48</v>
      </c>
      <c r="G66" s="17">
        <f>$B$63</f>
        <v>26.75001881761963</v>
      </c>
      <c r="H66" s="17"/>
      <c r="I66" s="38">
        <v>26.548841750748565</v>
      </c>
      <c r="J66" s="12"/>
      <c r="K66" s="162"/>
      <c r="L66" s="162"/>
    </row>
    <row r="67" spans="1:12" ht="21">
      <c r="A67" s="4" t="s">
        <v>4</v>
      </c>
      <c r="B67" s="17">
        <f t="shared" si="2"/>
        <v>26.75001881761963</v>
      </c>
      <c r="C67" s="21"/>
      <c r="D67" s="17">
        <v>23.731223400835805</v>
      </c>
      <c r="E67" s="8"/>
      <c r="F67" s="4" t="str">
        <f>F22</f>
        <v>สะสม 4 เดือน</v>
      </c>
      <c r="G67" s="17">
        <f>$B$63</f>
        <v>26.75001881761963</v>
      </c>
      <c r="H67" s="21">
        <f>data!Q19</f>
        <v>32.057236009979064</v>
      </c>
      <c r="I67" s="49">
        <v>27.96</v>
      </c>
      <c r="J67" s="6"/>
      <c r="K67" s="154"/>
      <c r="L67" s="154"/>
    </row>
    <row r="68" spans="1:12" ht="21">
      <c r="A68" s="4" t="s">
        <v>5</v>
      </c>
      <c r="B68" s="17">
        <f t="shared" si="2"/>
        <v>26.75001881761963</v>
      </c>
      <c r="C68" s="21"/>
      <c r="D68" s="17">
        <v>34.94239641538003</v>
      </c>
      <c r="K68" s="154"/>
      <c r="L68" s="154"/>
    </row>
    <row r="69" spans="1:12" ht="21">
      <c r="A69" s="4" t="s">
        <v>6</v>
      </c>
      <c r="B69" s="17">
        <f t="shared" si="2"/>
        <v>26.75001881761963</v>
      </c>
      <c r="C69" s="21"/>
      <c r="D69" s="17">
        <v>22.20448421506478</v>
      </c>
      <c r="K69" s="154"/>
      <c r="L69" s="154"/>
    </row>
    <row r="70" spans="1:12" ht="21">
      <c r="A70" s="4" t="s">
        <v>7</v>
      </c>
      <c r="B70" s="17">
        <f t="shared" si="2"/>
        <v>26.75001881761963</v>
      </c>
      <c r="C70" s="21"/>
      <c r="D70" s="17">
        <v>24.009095656578154</v>
      </c>
      <c r="K70" s="154"/>
      <c r="L70" s="154"/>
    </row>
    <row r="71" spans="1:12" ht="21">
      <c r="A71" s="4" t="s">
        <v>8</v>
      </c>
      <c r="B71" s="17">
        <f t="shared" si="2"/>
        <v>26.75001881761963</v>
      </c>
      <c r="C71" s="21"/>
      <c r="D71" s="17">
        <v>24.955249259073017</v>
      </c>
      <c r="K71" s="154"/>
      <c r="L71" s="154"/>
    </row>
    <row r="72" spans="1:12" ht="21">
      <c r="A72" s="4" t="s">
        <v>9</v>
      </c>
      <c r="B72" s="17">
        <f t="shared" si="2"/>
        <v>26.75001881761963</v>
      </c>
      <c r="C72" s="21"/>
      <c r="D72" s="17">
        <v>27.03361357093582</v>
      </c>
      <c r="K72" s="154"/>
      <c r="L72" s="154"/>
    </row>
    <row r="73" spans="1:12" ht="21">
      <c r="A73" s="4" t="s">
        <v>10</v>
      </c>
      <c r="B73" s="17">
        <f t="shared" si="2"/>
        <v>26.75001881761963</v>
      </c>
      <c r="C73" s="21"/>
      <c r="D73" s="17">
        <v>26.7337960523504</v>
      </c>
      <c r="K73" s="154"/>
      <c r="L73" s="154"/>
    </row>
    <row r="74" spans="1:12" ht="21">
      <c r="A74" s="4" t="s">
        <v>11</v>
      </c>
      <c r="B74" s="17">
        <f t="shared" si="2"/>
        <v>26.75001881761963</v>
      </c>
      <c r="C74" s="21"/>
      <c r="D74" s="17">
        <v>25.87810659034006</v>
      </c>
      <c r="K74" s="154"/>
      <c r="L74" s="15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6" sqref="A16"/>
    </sheetView>
  </sheetViews>
  <sheetFormatPr defaultColWidth="9.00390625" defaultRowHeight="15"/>
  <cols>
    <col min="1" max="1" width="14.421875" style="1" bestFit="1" customWidth="1"/>
    <col min="2" max="6" width="11.28125" style="1" bestFit="1" customWidth="1"/>
    <col min="7" max="7" width="12.00390625" style="1" bestFit="1" customWidth="1"/>
    <col min="8" max="9" width="11.28125" style="1" bestFit="1" customWidth="1"/>
    <col min="10" max="10" width="12.00390625" style="1" bestFit="1" customWidth="1"/>
    <col min="11" max="12" width="11.28125" style="1" bestFit="1" customWidth="1"/>
    <col min="13" max="13" width="12.00390625" style="1" bestFit="1" customWidth="1"/>
    <col min="14" max="14" width="11.00390625" style="1" bestFit="1" customWidth="1"/>
    <col min="15" max="16384" width="9.00390625" style="1" customWidth="1"/>
  </cols>
  <sheetData>
    <row r="1" spans="1:13" ht="12.75">
      <c r="A1" s="1" t="s">
        <v>84</v>
      </c>
      <c r="B1" s="1" t="s">
        <v>59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</row>
    <row r="2" spans="1:14" ht="12.75">
      <c r="A2" s="1" t="s">
        <v>28</v>
      </c>
      <c r="B2" s="1">
        <v>677672</v>
      </c>
      <c r="C2" s="1">
        <v>680149</v>
      </c>
      <c r="D2" s="1">
        <v>696907</v>
      </c>
      <c r="E2" s="1">
        <v>720131</v>
      </c>
      <c r="F2" s="1">
        <v>695964</v>
      </c>
      <c r="G2" s="1">
        <v>688169</v>
      </c>
      <c r="H2" s="1">
        <v>786442</v>
      </c>
      <c r="I2" s="1">
        <v>779767</v>
      </c>
      <c r="J2" s="1">
        <v>740361</v>
      </c>
      <c r="K2" s="1">
        <v>720700</v>
      </c>
      <c r="L2" s="1">
        <v>717464</v>
      </c>
      <c r="M2" s="1">
        <v>729299</v>
      </c>
      <c r="N2" s="1">
        <v>2774859</v>
      </c>
    </row>
    <row r="3" spans="1:13" ht="12.75">
      <c r="A3" s="39" t="s">
        <v>50</v>
      </c>
      <c r="B3" s="1">
        <v>677672</v>
      </c>
      <c r="C3" s="1">
        <v>1357821</v>
      </c>
      <c r="D3" s="1">
        <v>2054728</v>
      </c>
      <c r="E3" s="1">
        <v>2774859</v>
      </c>
      <c r="F3" s="1">
        <v>3470823</v>
      </c>
      <c r="G3" s="1">
        <v>4158992</v>
      </c>
      <c r="H3" s="1">
        <v>4945434</v>
      </c>
      <c r="I3" s="1">
        <v>5725201</v>
      </c>
      <c r="J3" s="1">
        <v>6465562</v>
      </c>
      <c r="K3" s="1">
        <v>7186262</v>
      </c>
      <c r="L3" s="1">
        <v>7903726</v>
      </c>
      <c r="M3" s="1">
        <v>8633025</v>
      </c>
    </row>
    <row r="4" spans="1:14" ht="12.75">
      <c r="A4" s="1" t="s">
        <v>71</v>
      </c>
      <c r="B4" s="1">
        <v>394305.67000000004</v>
      </c>
      <c r="C4" s="1">
        <v>373941.62</v>
      </c>
      <c r="D4" s="1">
        <v>394922.36000000004</v>
      </c>
      <c r="E4" s="1">
        <v>406329.99</v>
      </c>
      <c r="F4" s="1">
        <v>375372.44</v>
      </c>
      <c r="G4" s="1">
        <v>451194.53</v>
      </c>
      <c r="H4" s="1">
        <v>464231.57</v>
      </c>
      <c r="I4" s="1">
        <v>399615.29000000004</v>
      </c>
      <c r="J4" s="1">
        <v>382251.63</v>
      </c>
      <c r="K4" s="1">
        <v>316453.28</v>
      </c>
      <c r="L4" s="1">
        <v>343153.77</v>
      </c>
      <c r="M4" s="1">
        <v>378337.04999999993</v>
      </c>
      <c r="N4" s="1">
        <v>4366623.4</v>
      </c>
    </row>
    <row r="5" spans="1:13" ht="12.75">
      <c r="A5" s="39" t="s">
        <v>50</v>
      </c>
      <c r="B5" s="1">
        <v>394305.67000000004</v>
      </c>
      <c r="C5" s="1">
        <v>768247.29</v>
      </c>
      <c r="D5" s="1">
        <v>1163169.6500000001</v>
      </c>
      <c r="E5" s="1">
        <v>1569499.6400000001</v>
      </c>
      <c r="F5" s="1">
        <v>1944872.08</v>
      </c>
      <c r="G5" s="1">
        <v>2396066.6100000003</v>
      </c>
      <c r="H5" s="1">
        <v>2860298.18</v>
      </c>
      <c r="I5" s="1">
        <v>3259913.47</v>
      </c>
      <c r="J5" s="1">
        <v>3642165.1</v>
      </c>
      <c r="K5" s="1">
        <v>3958618.38</v>
      </c>
      <c r="L5" s="1">
        <v>4301772.15</v>
      </c>
      <c r="M5" s="1">
        <v>4680109.2</v>
      </c>
    </row>
    <row r="6" spans="1:14" ht="15">
      <c r="A6" s="40" t="s">
        <v>72</v>
      </c>
      <c r="B6" s="41">
        <v>0.5818532711990462</v>
      </c>
      <c r="C6" s="41">
        <v>0.5657942320821375</v>
      </c>
      <c r="D6" s="41">
        <v>0.5660942226903026</v>
      </c>
      <c r="E6" s="41">
        <v>0.5656141951717187</v>
      </c>
      <c r="F6" s="41">
        <v>0.5603489662250135</v>
      </c>
      <c r="G6" s="41">
        <v>0.5761171480974236</v>
      </c>
      <c r="H6" s="41">
        <v>0.5783715200728592</v>
      </c>
      <c r="I6" s="41">
        <v>0.5693972089364199</v>
      </c>
      <c r="J6" s="41">
        <v>0.5633176358064466</v>
      </c>
      <c r="K6" s="41">
        <v>0.5508591782487195</v>
      </c>
      <c r="L6" s="41">
        <v>0.5442714170506417</v>
      </c>
      <c r="M6" s="41">
        <v>0.5421169520533069</v>
      </c>
      <c r="N6" s="40"/>
    </row>
    <row r="7" spans="1:13" s="42" customFormat="1" ht="15">
      <c r="A7" s="42" t="s">
        <v>17</v>
      </c>
      <c r="B7" s="43">
        <v>0.5818532711990462</v>
      </c>
      <c r="C7" s="43">
        <v>0.5497936775618284</v>
      </c>
      <c r="D7" s="43">
        <v>0.566678710358771</v>
      </c>
      <c r="E7" s="43">
        <v>0.5642445471726671</v>
      </c>
      <c r="F7" s="43">
        <v>0.5393561161209488</v>
      </c>
      <c r="G7" s="43">
        <v>0.6556449505862659</v>
      </c>
      <c r="H7" s="43">
        <v>0.5902934609290958</v>
      </c>
      <c r="I7" s="43">
        <v>0.5124803819602523</v>
      </c>
      <c r="J7" s="43">
        <v>0.5163043839424281</v>
      </c>
      <c r="K7" s="43">
        <v>0.4390915498820592</v>
      </c>
      <c r="L7" s="43">
        <v>0.47828709175652023</v>
      </c>
      <c r="M7" s="43">
        <v>0.5187680910024557</v>
      </c>
    </row>
    <row r="9" spans="1:13" ht="12.75">
      <c r="A9" s="1" t="s">
        <v>85</v>
      </c>
      <c r="B9" s="1" t="s">
        <v>59</v>
      </c>
      <c r="C9" s="1" t="s">
        <v>60</v>
      </c>
      <c r="D9" s="1" t="s">
        <v>61</v>
      </c>
      <c r="E9" s="1" t="s">
        <v>62</v>
      </c>
      <c r="F9" s="1" t="s">
        <v>63</v>
      </c>
      <c r="G9" s="1" t="s">
        <v>64</v>
      </c>
      <c r="H9" s="1" t="s">
        <v>65</v>
      </c>
      <c r="I9" s="1" t="s">
        <v>66</v>
      </c>
      <c r="J9" s="1" t="s">
        <v>67</v>
      </c>
      <c r="K9" s="1" t="s">
        <v>68</v>
      </c>
      <c r="L9" s="1" t="s">
        <v>69</v>
      </c>
      <c r="M9" s="1" t="s">
        <v>70</v>
      </c>
    </row>
    <row r="10" spans="1:14" ht="12.75">
      <c r="A10" s="1" t="s">
        <v>28</v>
      </c>
      <c r="B10" s="1">
        <f>data!E13*10^6</f>
        <v>697167</v>
      </c>
      <c r="C10" s="1">
        <f>data!F13*10^6</f>
        <v>735696</v>
      </c>
      <c r="D10" s="1">
        <f>data!G13*10^6</f>
        <v>712260</v>
      </c>
      <c r="E10" s="1">
        <f>data!H13*10^6</f>
        <v>735002</v>
      </c>
      <c r="F10" s="1">
        <f>data!I13*10^6</f>
        <v>0</v>
      </c>
      <c r="G10" s="1">
        <f>data!J13*10^6</f>
        <v>0</v>
      </c>
      <c r="H10" s="1">
        <f>data!K13*10^6</f>
        <v>0</v>
      </c>
      <c r="I10" s="1">
        <f>data!L13*10^6</f>
        <v>0</v>
      </c>
      <c r="J10" s="1">
        <f>data!M13*10^6</f>
        <v>0</v>
      </c>
      <c r="K10" s="1">
        <f>data!N13*10^6</f>
        <v>0</v>
      </c>
      <c r="L10" s="1">
        <f>data!O13*10^6</f>
        <v>0</v>
      </c>
      <c r="M10" s="1">
        <f>data!P13*10^6</f>
        <v>0</v>
      </c>
      <c r="N10" s="1">
        <f>SUM(B10:M10)</f>
        <v>2880125</v>
      </c>
    </row>
    <row r="11" spans="1:13" ht="12.75">
      <c r="A11" s="39" t="s">
        <v>50</v>
      </c>
      <c r="B11" s="1">
        <f>B10</f>
        <v>697167</v>
      </c>
      <c r="C11" s="1">
        <f aca="true" t="shared" si="0" ref="C11:M11">B11+C10</f>
        <v>1432863</v>
      </c>
      <c r="D11" s="1">
        <f t="shared" si="0"/>
        <v>2145123</v>
      </c>
      <c r="E11" s="1">
        <f t="shared" si="0"/>
        <v>2880125</v>
      </c>
      <c r="F11" s="1">
        <f t="shared" si="0"/>
        <v>2880125</v>
      </c>
      <c r="G11" s="1">
        <f t="shared" si="0"/>
        <v>2880125</v>
      </c>
      <c r="H11" s="1">
        <f t="shared" si="0"/>
        <v>2880125</v>
      </c>
      <c r="I11" s="1">
        <f t="shared" si="0"/>
        <v>2880125</v>
      </c>
      <c r="J11" s="1">
        <f t="shared" si="0"/>
        <v>2880125</v>
      </c>
      <c r="K11" s="1">
        <f t="shared" si="0"/>
        <v>2880125</v>
      </c>
      <c r="L11" s="1">
        <f t="shared" si="0"/>
        <v>2880125</v>
      </c>
      <c r="M11" s="1">
        <f t="shared" si="0"/>
        <v>2880125</v>
      </c>
    </row>
    <row r="12" spans="1:14" ht="12.75">
      <c r="A12" s="1" t="s">
        <v>71</v>
      </c>
      <c r="B12" s="46">
        <f>+'[2]22'!E59*1000</f>
        <v>426776.61</v>
      </c>
      <c r="C12" s="46">
        <f>+'[2]22'!F59*1000</f>
        <v>436415.79999999993</v>
      </c>
      <c r="D12" s="46">
        <f>+'[2]22'!G59*1000</f>
        <v>472241.52</v>
      </c>
      <c r="E12" s="46">
        <f>+'[2]22'!I59*1000</f>
        <v>436418.8</v>
      </c>
      <c r="F12" s="46">
        <f>+'[2]22'!J59*1000</f>
        <v>0</v>
      </c>
      <c r="G12" s="46">
        <f>+'[2]22'!K59*1000</f>
        <v>0</v>
      </c>
      <c r="H12" s="46">
        <f>+'[2]22'!M59*1000</f>
        <v>0</v>
      </c>
      <c r="I12" s="46">
        <f>+'[2]22'!N59*1000</f>
        <v>0</v>
      </c>
      <c r="J12" s="46">
        <f>+'[2]22'!O59*1000</f>
        <v>0</v>
      </c>
      <c r="K12" s="46">
        <f>+'[2]22'!Q59*1000</f>
        <v>0</v>
      </c>
      <c r="L12" s="46">
        <f>+'[2]22'!R59*1000</f>
        <v>0</v>
      </c>
      <c r="M12" s="46">
        <f>+'[2]22'!S59*1000</f>
        <v>0</v>
      </c>
      <c r="N12" s="1">
        <f>SUM(B12:M12)</f>
        <v>1771852.73</v>
      </c>
    </row>
    <row r="13" spans="1:13" ht="12.75">
      <c r="A13" s="39" t="s">
        <v>50</v>
      </c>
      <c r="B13" s="1">
        <f>B12</f>
        <v>426776.61</v>
      </c>
      <c r="C13" s="1">
        <f aca="true" t="shared" si="1" ref="C13:M13">B13+C12</f>
        <v>863192.4099999999</v>
      </c>
      <c r="D13" s="1">
        <f t="shared" si="1"/>
        <v>1335433.93</v>
      </c>
      <c r="E13" s="1">
        <f t="shared" si="1"/>
        <v>1771852.73</v>
      </c>
      <c r="F13" s="1">
        <f t="shared" si="1"/>
        <v>1771852.73</v>
      </c>
      <c r="G13" s="1">
        <f t="shared" si="1"/>
        <v>1771852.73</v>
      </c>
      <c r="H13" s="1">
        <f t="shared" si="1"/>
        <v>1771852.73</v>
      </c>
      <c r="I13" s="1">
        <f t="shared" si="1"/>
        <v>1771852.73</v>
      </c>
      <c r="J13" s="1">
        <f t="shared" si="1"/>
        <v>1771852.73</v>
      </c>
      <c r="K13" s="1">
        <f t="shared" si="1"/>
        <v>1771852.73</v>
      </c>
      <c r="L13" s="1">
        <f t="shared" si="1"/>
        <v>1771852.73</v>
      </c>
      <c r="M13" s="1">
        <f t="shared" si="1"/>
        <v>1771852.73</v>
      </c>
    </row>
    <row r="14" spans="1:14" ht="15">
      <c r="A14" s="40" t="s">
        <v>72</v>
      </c>
      <c r="B14" s="41">
        <f>B13/B11</f>
        <v>0.6121583637779757</v>
      </c>
      <c r="C14" s="41">
        <f aca="true" t="shared" si="2" ref="C14:M14">C13/C11</f>
        <v>0.6024249422310437</v>
      </c>
      <c r="D14" s="41">
        <f t="shared" si="2"/>
        <v>0.6225442224058947</v>
      </c>
      <c r="E14" s="41">
        <f t="shared" si="2"/>
        <v>0.615199940974784</v>
      </c>
      <c r="F14" s="41">
        <f t="shared" si="2"/>
        <v>0.615199940974784</v>
      </c>
      <c r="G14" s="41">
        <f t="shared" si="2"/>
        <v>0.615199940974784</v>
      </c>
      <c r="H14" s="41">
        <f t="shared" si="2"/>
        <v>0.615199940974784</v>
      </c>
      <c r="I14" s="41">
        <f t="shared" si="2"/>
        <v>0.615199940974784</v>
      </c>
      <c r="J14" s="41">
        <f t="shared" si="2"/>
        <v>0.615199940974784</v>
      </c>
      <c r="K14" s="41">
        <f t="shared" si="2"/>
        <v>0.615199940974784</v>
      </c>
      <c r="L14" s="41">
        <f t="shared" si="2"/>
        <v>0.615199940974784</v>
      </c>
      <c r="M14" s="41">
        <f t="shared" si="2"/>
        <v>0.615199940974784</v>
      </c>
      <c r="N14" s="40"/>
    </row>
    <row r="15" spans="1:13" s="42" customFormat="1" ht="12.75">
      <c r="A15" s="42" t="s">
        <v>17</v>
      </c>
      <c r="B15" s="44">
        <f>B12/B10</f>
        <v>0.6121583637779757</v>
      </c>
      <c r="C15" s="44">
        <f aca="true" t="shared" si="3" ref="C15:M15">C12/C10</f>
        <v>0.5932012679150083</v>
      </c>
      <c r="D15" s="44">
        <f t="shared" si="3"/>
        <v>0.6630184483194339</v>
      </c>
      <c r="E15" s="44">
        <f t="shared" si="3"/>
        <v>0.5937654591416077</v>
      </c>
      <c r="F15" s="44" t="e">
        <f t="shared" si="3"/>
        <v>#DIV/0!</v>
      </c>
      <c r="G15" s="44" t="e">
        <f t="shared" si="3"/>
        <v>#DIV/0!</v>
      </c>
      <c r="H15" s="44" t="e">
        <f t="shared" si="3"/>
        <v>#DIV/0!</v>
      </c>
      <c r="I15" s="44" t="e">
        <f t="shared" si="3"/>
        <v>#DIV/0!</v>
      </c>
      <c r="J15" s="44" t="e">
        <f t="shared" si="3"/>
        <v>#DIV/0!</v>
      </c>
      <c r="K15" s="44" t="e">
        <f t="shared" si="3"/>
        <v>#DIV/0!</v>
      </c>
      <c r="L15" s="44" t="e">
        <f t="shared" si="3"/>
        <v>#DIV/0!</v>
      </c>
      <c r="M15" s="44" t="e">
        <f t="shared" si="3"/>
        <v>#DIV/0!</v>
      </c>
    </row>
    <row r="16" spans="7:13" ht="12.75" customHeight="1">
      <c r="G16" s="1">
        <f>SUM(E10:G10)</f>
        <v>735002</v>
      </c>
      <c r="J16" s="1">
        <f>SUM(H10:J10)</f>
        <v>0</v>
      </c>
      <c r="M16" s="1">
        <f>SUM(K10:M10)</f>
        <v>0</v>
      </c>
    </row>
    <row r="17" spans="7:13" ht="12.75" customHeight="1">
      <c r="G17" s="1">
        <f>SUM(E12:G12)</f>
        <v>436418.8</v>
      </c>
      <c r="J17" s="1">
        <f>SUM(H12:J12)</f>
        <v>0</v>
      </c>
      <c r="M17" s="1">
        <f>SUM(K12:M12)</f>
        <v>0</v>
      </c>
    </row>
    <row r="18" spans="7:13" ht="12.75">
      <c r="G18" s="1">
        <f>G17/G16</f>
        <v>0.5937654591416077</v>
      </c>
      <c r="J18" s="1" t="e">
        <f>J17/J16</f>
        <v>#DIV/0!</v>
      </c>
      <c r="M18" s="1" t="e">
        <f>M17/M16</f>
        <v>#DIV/0!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SRC</dc:creator>
  <cp:keywords/>
  <dc:description/>
  <cp:lastModifiedBy>วิจิตรา</cp:lastModifiedBy>
  <cp:lastPrinted>2018-02-07T08:43:55Z</cp:lastPrinted>
  <dcterms:created xsi:type="dcterms:W3CDTF">2009-12-15T03:23:40Z</dcterms:created>
  <dcterms:modified xsi:type="dcterms:W3CDTF">2018-02-07T08:52:06Z</dcterms:modified>
  <cp:category/>
  <cp:version/>
  <cp:contentType/>
  <cp:contentStatus/>
</cp:coreProperties>
</file>