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19695" windowHeight="7395" activeTab="0"/>
  </bookViews>
  <sheets>
    <sheet name="สรุป" sheetId="1" r:id="rId1"/>
    <sheet name="data" sheetId="2" r:id="rId2"/>
    <sheet name="EBITDA" sheetId="3" r:id="rId3"/>
    <sheet name="ผู้ใช้น้ำ" sheetId="4" r:id="rId4"/>
    <sheet name="Leak" sheetId="5" r:id="rId5"/>
    <sheet name="ที่มากราฟ61" sheetId="6" state="hidden" r:id="rId6"/>
    <sheet name="Sheet1" sheetId="7" state="hidden" r:id="rId7"/>
    <sheet name="test" sheetId="8" state="hidden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<sst xmlns="http://schemas.openxmlformats.org/spreadsheetml/2006/main" count="355" uniqueCount="100">
  <si>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</si>
  <si>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</si>
  <si>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</si>
  <si>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</si>
  <si>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</si>
  <si>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</si>
  <si>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</si>
  <si>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</si>
  <si>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</si>
  <si>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</si>
  <si>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</si>
  <si>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</si>
  <si>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ผู้ใช้น้ำเพิ่ม</t>
  </si>
  <si>
    <t>เป้าหมาย</t>
  </si>
  <si>
    <t>ผู้ใช้น้ำทั้งหมด</t>
  </si>
  <si>
    <t>น้ำผลิตจ่าย</t>
  </si>
  <si>
    <t>รวม</t>
  </si>
  <si>
    <t>รายเดือน</t>
  </si>
  <si>
    <t>รายไตรมาส</t>
  </si>
  <si>
    <t>Q1</t>
  </si>
  <si>
    <t>Q2</t>
  </si>
  <si>
    <t>Q3</t>
  </si>
  <si>
    <t>Q4</t>
  </si>
  <si>
    <t>ปี</t>
  </si>
  <si>
    <t>ไตรมาส</t>
  </si>
  <si>
    <t>เดือน</t>
  </si>
  <si>
    <t>(ราย)</t>
  </si>
  <si>
    <t>(ล้าน ลบ.ม.)</t>
  </si>
  <si>
    <t>น้ำจำหน่าย</t>
  </si>
  <si>
    <t>อัตราการสูญเสีย</t>
  </si>
  <si>
    <t>(%)</t>
  </si>
  <si>
    <t>น้ำจ่ายฟรี</t>
  </si>
  <si>
    <t>(ลบ.ม.)</t>
  </si>
  <si>
    <t>อัตราการใช้น้ำ</t>
  </si>
  <si>
    <t>(ลบ.ม./ราย/วัน)</t>
  </si>
  <si>
    <t>รายได้ดำเนินงาน</t>
  </si>
  <si>
    <t>(ล้านบาท)</t>
  </si>
  <si>
    <t>ค่าใช้จ่ายดำเนินงาน</t>
  </si>
  <si>
    <t>กำไร/ขาดทุน</t>
  </si>
  <si>
    <t>หักค่าเสื่อมฯ  (ล้านบาท)</t>
  </si>
  <si>
    <t>ค่าใช้จ่ายพนักงาน/</t>
  </si>
  <si>
    <t>รายได้ดำเนินงาน (ร้อยละ)</t>
  </si>
  <si>
    <t>ปีงบประมาณ</t>
  </si>
  <si>
    <t>หน่วยไฟฟ้า/น้ำจำหน่าย</t>
  </si>
  <si>
    <t>(รายไตรมาส)</t>
  </si>
  <si>
    <t>ไตรมาส 1 (Q1)</t>
  </si>
  <si>
    <t>ไตรมาส 2 (Q2)</t>
  </si>
  <si>
    <t>ไตรมาส 3 (Q3)</t>
  </si>
  <si>
    <t>ไตรมาส 4 (Q4)</t>
  </si>
  <si>
    <t>ผู้ใช้น้ำ</t>
  </si>
  <si>
    <t>สะสม</t>
  </si>
  <si>
    <t>ธ.ค.  (Q1)</t>
  </si>
  <si>
    <t>มี.ค.(Q2+)</t>
  </si>
  <si>
    <t>มิ.ย.(Q3+)</t>
  </si>
  <si>
    <t>ก.ย.(Q4+)</t>
  </si>
  <si>
    <t>EBIDA</t>
  </si>
  <si>
    <t>ไตรมาส (สะสม)</t>
  </si>
  <si>
    <t>ธ.ค. (Q1)</t>
  </si>
  <si>
    <t>อัตราน้ำสูญเสีย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</si>
  <si>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</si>
  <si>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</si>
  <si>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</si>
  <si>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</si>
  <si>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</si>
  <si>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</si>
  <si>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</si>
  <si>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</si>
  <si>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</si>
  <si>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</si>
  <si>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</si>
  <si>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</si>
  <si>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หน่วยไฟ</t>
  </si>
  <si>
    <t>หน่วยไฟ/น้ำจำหน่าย</t>
  </si>
  <si>
    <t>การประปาส่วนภูมิภาคสาขาเกาะคา</t>
  </si>
  <si>
    <t>รายการ</t>
  </si>
  <si>
    <t>เป้าหมายทั้งปี (5)</t>
  </si>
  <si>
    <t>เป้าหมายทั้งปี</t>
  </si>
  <si>
    <t>ผลต่าง</t>
  </si>
  <si>
    <t>หน่วย</t>
  </si>
  <si>
    <t>จำนวนผู้ใช้น้ำเพิ่มปกติ</t>
  </si>
  <si>
    <t>ปริมาณน้ำจำหน่าย</t>
  </si>
  <si>
    <t>กำไรจากการดำเนินงาน</t>
  </si>
  <si>
    <t>สรุปผลการดำเนินงาน กปภ.สาขาเกาะคา</t>
  </si>
  <si>
    <t>อ.น้ำสูญเสีย</t>
  </si>
  <si>
    <t>อ.การใช้น้ำ</t>
  </si>
  <si>
    <t>รายได้ ค่าใช้จ่าย กำไรขาดทุน</t>
  </si>
  <si>
    <t>ล้านลบ.ม.</t>
  </si>
  <si>
    <t>ราย</t>
  </si>
  <si>
    <t>EBITDA</t>
  </si>
  <si>
    <t>รายได้</t>
  </si>
  <si>
    <t>ค่าใช้จ่าย</t>
  </si>
  <si>
    <t>9 เดือน (ต.ค.2556 - มิ.ย.2557)</t>
  </si>
  <si>
    <t>ผลการดำเนินงาน กปภ.สาขาเกาะคา</t>
  </si>
  <si>
    <t>ปี 2560</t>
  </si>
  <si>
    <t>ปี 2561</t>
  </si>
  <si>
    <t>เป้าหมาย 2561</t>
  </si>
  <si>
    <t>เป้าหมาย 4 เดือน</t>
  </si>
  <si>
    <t>ผลการดำเนินงาน 4 เดือน</t>
  </si>
  <si>
    <t>สะสม 4 เดือน (ต.ค.60 - ม.ค.61)</t>
  </si>
  <si>
    <t>สะสม 4 เดือน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</si>
</sst>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_-;\-* #,##0.000_-;_-* &quot;-&quot;???_-;_-@_-"/>
    <numFmt numFmtId="184" formatCode="_-* #,##0.0000_-;\-* #,##0.0000_-;_-* &quot;-&quot;??_-;_-@_-"/>
    <numFmt numFmtId="185" formatCode="#,##0;\(#,##0\)"/>
    <numFmt numFmtId="186" formatCode="#,##0_ ;\-#,##0\ "/>
    <numFmt numFmtId="187" formatCode="#,##0.00_ ;\-#,##0.00\ "/>
    <numFmt numFmtId="188" formatCode="#,##0.00;\(#,##0.00\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"/>
    <numFmt numFmtId="196" formatCode="_-* #,##0.0000_-;\-* #,##0.0000_-;_-* &quot;-&quot;????_-;_-@_-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14"/>
      <name val="Angsana New"/>
      <family val="1"/>
    </font>
    <font>
      <b/>
      <sz val="24"/>
      <color indexed="8"/>
      <name val="TH SarabunPSK"/>
      <family val="2"/>
    </font>
    <font>
      <sz val="20"/>
      <color indexed="12"/>
      <name val="TH SarabunPSK"/>
      <family val="2"/>
    </font>
    <font>
      <b/>
      <sz val="20"/>
      <color indexed="9"/>
      <name val="TH SarabunPSK"/>
      <family val="2"/>
    </font>
    <font>
      <sz val="20"/>
      <color indexed="8"/>
      <name val="TH SarabunPSK"/>
      <family val="2"/>
    </font>
    <font>
      <sz val="20"/>
      <color indexed="16"/>
      <name val="TH SarabunPSK"/>
      <family val="2"/>
    </font>
    <font>
      <sz val="20"/>
      <color indexed="30"/>
      <name val="TH SarabunPSK"/>
      <family val="2"/>
    </font>
    <font>
      <sz val="20"/>
      <color indexed="10"/>
      <name val="TH SarabunPSK"/>
      <family val="2"/>
    </font>
    <font>
      <b/>
      <sz val="20"/>
      <color indexed="8"/>
      <name val="TH SarabunPSK"/>
      <family val="2"/>
    </font>
    <font>
      <sz val="16"/>
      <color indexed="16"/>
      <name val="TH SarabunPSK"/>
      <family val="2"/>
    </font>
    <font>
      <sz val="16"/>
      <color indexed="12"/>
      <name val="TH SarabunPSK"/>
      <family val="2"/>
    </font>
    <font>
      <sz val="16"/>
      <color indexed="8"/>
      <name val="TH SarabunPSK"/>
      <family val="2"/>
    </font>
    <font>
      <b/>
      <sz val="36"/>
      <color indexed="9"/>
      <name val="TH SarabunPSK"/>
      <family val="2"/>
    </font>
    <font>
      <b/>
      <sz val="11"/>
      <color indexed="8"/>
      <name val="TH SarabunPSK"/>
      <family val="2"/>
    </font>
    <font>
      <b/>
      <sz val="16"/>
      <color indexed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6"/>
      <name val="TH SarabunPSK"/>
      <family val="2"/>
    </font>
    <font>
      <sz val="10"/>
      <color indexed="12"/>
      <name val="TH SarabunPSK"/>
      <family val="2"/>
    </font>
    <font>
      <sz val="11"/>
      <color indexed="16"/>
      <name val="TH SarabunPSK"/>
      <family val="2"/>
    </font>
    <font>
      <sz val="11"/>
      <color indexed="12"/>
      <name val="TH SarabunPSK"/>
      <family val="2"/>
    </font>
    <font>
      <sz val="10"/>
      <color indexed="8"/>
      <name val="Tahoma"/>
      <family val="0"/>
    </font>
    <font>
      <sz val="9"/>
      <color indexed="56"/>
      <name val="Tahoma"/>
      <family val="0"/>
    </font>
    <font>
      <sz val="14"/>
      <color indexed="8"/>
      <name val="TH SarabunPSK"/>
      <family val="0"/>
    </font>
    <font>
      <sz val="9"/>
      <color indexed="25"/>
      <name val="Tahoma"/>
      <family val="0"/>
    </font>
    <font>
      <sz val="8.75"/>
      <color indexed="8"/>
      <name val="Tahoma"/>
      <family val="0"/>
    </font>
    <font>
      <b/>
      <sz val="10"/>
      <color indexed="10"/>
      <name val="Tahoma"/>
      <family val="0"/>
    </font>
    <font>
      <b/>
      <sz val="10"/>
      <color indexed="12"/>
      <name val="Tahoma"/>
      <family val="0"/>
    </font>
    <font>
      <sz val="10"/>
      <color indexed="14"/>
      <name val="Tahoma"/>
      <family val="0"/>
    </font>
    <font>
      <sz val="8"/>
      <color indexed="8"/>
      <name val="Tahoma"/>
      <family val="0"/>
    </font>
    <font>
      <b/>
      <sz val="9.75"/>
      <color indexed="10"/>
      <name val="Tahoma"/>
      <family val="0"/>
    </font>
    <font>
      <b/>
      <sz val="9.75"/>
      <color indexed="12"/>
      <name val="Tahoma"/>
      <family val="0"/>
    </font>
    <font>
      <sz val="9.75"/>
      <color indexed="14"/>
      <name val="Tahoma"/>
      <family val="0"/>
    </font>
    <font>
      <sz val="9.75"/>
      <color indexed="8"/>
      <name val="Tahoma"/>
      <family val="0"/>
    </font>
    <font>
      <b/>
      <sz val="9.5"/>
      <color indexed="10"/>
      <name val="Tahoma"/>
      <family val="0"/>
    </font>
    <font>
      <b/>
      <sz val="9.5"/>
      <color indexed="12"/>
      <name val="Tahoma"/>
      <family val="0"/>
    </font>
    <font>
      <sz val="9.5"/>
      <color indexed="14"/>
      <name val="Tahoma"/>
      <family val="0"/>
    </font>
    <font>
      <sz val="9.5"/>
      <color indexed="8"/>
      <name val="Tahoma"/>
      <family val="0"/>
    </font>
    <font>
      <sz val="8.5"/>
      <color indexed="8"/>
      <name val="Tahoma"/>
      <family val="0"/>
    </font>
    <font>
      <b/>
      <sz val="9"/>
      <color indexed="12"/>
      <name val="Tahoma"/>
      <family val="0"/>
    </font>
    <font>
      <sz val="10"/>
      <color indexed="10"/>
      <name val="Tahoma"/>
      <family val="0"/>
    </font>
    <font>
      <b/>
      <sz val="11.75"/>
      <color indexed="10"/>
      <name val="Tahoma"/>
      <family val="0"/>
    </font>
    <font>
      <b/>
      <sz val="11.75"/>
      <color indexed="12"/>
      <name val="Tahoma"/>
      <family val="0"/>
    </font>
    <font>
      <sz val="11.75"/>
      <color indexed="14"/>
      <name val="Tahoma"/>
      <family val="0"/>
    </font>
    <font>
      <sz val="11.75"/>
      <color indexed="8"/>
      <name val="Tahoma"/>
      <family val="0"/>
    </font>
    <font>
      <b/>
      <sz val="9.8"/>
      <color indexed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8"/>
      <name val="TH SarabunPSK"/>
      <family val="0"/>
    </font>
    <font>
      <b/>
      <sz val="24"/>
      <color indexed="9"/>
      <name val="Browallia New"/>
      <family val="0"/>
    </font>
    <font>
      <b/>
      <sz val="8"/>
      <color indexed="8"/>
      <name val="Tahoma"/>
      <family val="0"/>
    </font>
    <font>
      <b/>
      <sz val="12.25"/>
      <color indexed="8"/>
      <name val="Tahoma"/>
      <family val="0"/>
    </font>
    <font>
      <b/>
      <sz val="9.75"/>
      <color indexed="8"/>
      <name val="Tahoma"/>
      <family val="0"/>
    </font>
    <font>
      <b/>
      <sz val="12"/>
      <color indexed="8"/>
      <name val="Tahoma"/>
      <family val="0"/>
    </font>
    <font>
      <b/>
      <sz val="9.5"/>
      <color indexed="8"/>
      <name val="Tahoma"/>
      <family val="0"/>
    </font>
    <font>
      <b/>
      <sz val="11"/>
      <color indexed="8"/>
      <name val="Tahoma"/>
      <family val="0"/>
    </font>
    <font>
      <b/>
      <sz val="11.75"/>
      <color indexed="8"/>
      <name val="Tahoma"/>
      <family val="0"/>
    </font>
    <font>
      <b/>
      <sz val="10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6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 style="thin">
        <color indexed="57"/>
      </right>
      <top style="medium"/>
      <bottom>
        <color indexed="63"/>
      </bottom>
    </border>
    <border>
      <left style="medium"/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thin">
        <color indexed="57"/>
      </left>
      <right>
        <color indexed="63"/>
      </right>
      <top style="thin">
        <color indexed="57"/>
      </top>
      <bottom style="medium"/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57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57"/>
      </left>
      <right>
        <color indexed="63"/>
      </right>
      <top style="medium"/>
      <bottom style="thin">
        <color indexed="57"/>
      </bottom>
    </border>
    <border>
      <left>
        <color indexed="63"/>
      </left>
      <right>
        <color indexed="63"/>
      </right>
      <top style="medium"/>
      <bottom style="thin">
        <color indexed="57"/>
      </bottom>
    </border>
    <border>
      <left>
        <color indexed="63"/>
      </left>
      <right style="medium"/>
      <top style="medium"/>
      <bottom style="thin">
        <color indexed="57"/>
      </bottom>
    </border>
    <border>
      <left style="medium"/>
      <right>
        <color indexed="63"/>
      </right>
      <top style="medium"/>
      <bottom style="thin">
        <color indexed="57"/>
      </bottom>
    </border>
    <border>
      <left>
        <color indexed="63"/>
      </left>
      <right style="thin">
        <color indexed="57"/>
      </right>
      <top style="medium"/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/>
      <top style="thin">
        <color indexed="57"/>
      </top>
      <bottom>
        <color indexed="63"/>
      </bottom>
    </border>
    <border>
      <left style="thin">
        <color indexed="57"/>
      </left>
      <right style="medium"/>
      <top>
        <color indexed="63"/>
      </top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223">
    <xf numFmtId="0" fontId="0" fillId="0" borderId="0" xfId="0" applyFont="1" applyAlignment="1">
      <alignment/>
    </xf>
    <xf numFmtId="0" fontId="2" fillId="0" borderId="0" xfId="62">
      <alignment/>
      <protection/>
    </xf>
    <xf numFmtId="0" fontId="3" fillId="33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 wrapTex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>
      <alignment/>
      <protection/>
    </xf>
    <xf numFmtId="0" fontId="3" fillId="0" borderId="0" xfId="62" applyFont="1" applyAlignment="1">
      <alignment horizontal="center"/>
      <protection/>
    </xf>
    <xf numFmtId="182" fontId="3" fillId="0" borderId="10" xfId="61" applyNumberFormat="1" applyFont="1" applyBorder="1" applyAlignment="1">
      <alignment horizontal="center"/>
    </xf>
    <xf numFmtId="182" fontId="3" fillId="0" borderId="0" xfId="61" applyNumberFormat="1" applyFont="1" applyBorder="1" applyAlignment="1">
      <alignment horizontal="center"/>
    </xf>
    <xf numFmtId="182" fontId="3" fillId="0" borderId="10" xfId="61" applyNumberFormat="1" applyFont="1" applyBorder="1" applyAlignment="1">
      <alignment/>
    </xf>
    <xf numFmtId="0" fontId="3" fillId="0" borderId="0" xfId="62" applyFont="1" applyBorder="1">
      <alignment/>
      <protection/>
    </xf>
    <xf numFmtId="182" fontId="3" fillId="0" borderId="0" xfId="61" applyNumberFormat="1" applyFont="1" applyBorder="1" applyAlignment="1">
      <alignment/>
    </xf>
    <xf numFmtId="0" fontId="3" fillId="0" borderId="10" xfId="62" applyFont="1" applyBorder="1" applyAlignment="1">
      <alignment wrapText="1"/>
      <protection/>
    </xf>
    <xf numFmtId="0" fontId="3" fillId="0" borderId="0" xfId="62" applyFont="1" applyBorder="1" applyAlignment="1">
      <alignment horizontal="center" wrapText="1"/>
      <protection/>
    </xf>
    <xf numFmtId="182" fontId="3" fillId="0" borderId="10" xfId="61" applyNumberFormat="1" applyFont="1" applyBorder="1" applyAlignment="1">
      <alignment/>
    </xf>
    <xf numFmtId="43" fontId="3" fillId="0" borderId="10" xfId="61" applyFont="1" applyBorder="1" applyAlignment="1">
      <alignment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43" fontId="3" fillId="0" borderId="10" xfId="61" applyFont="1" applyFill="1" applyBorder="1" applyAlignment="1">
      <alignment/>
    </xf>
    <xf numFmtId="43" fontId="3" fillId="0" borderId="0" xfId="61" applyFont="1" applyBorder="1" applyAlignment="1">
      <alignment/>
    </xf>
    <xf numFmtId="0" fontId="4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Border="1" applyAlignment="1">
      <alignment horizontal="center"/>
      <protection/>
    </xf>
    <xf numFmtId="182" fontId="3" fillId="0" borderId="0" xfId="61" applyNumberFormat="1" applyFont="1" applyFill="1" applyBorder="1" applyAlignment="1">
      <alignment/>
    </xf>
    <xf numFmtId="43" fontId="3" fillId="0" borderId="0" xfId="61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3" fillId="0" borderId="0" xfId="62" applyFont="1" applyAlignment="1">
      <alignment wrapText="1"/>
      <protection/>
    </xf>
    <xf numFmtId="0" fontId="3" fillId="0" borderId="11" xfId="62" applyFont="1" applyBorder="1" applyAlignment="1">
      <alignment horizontal="center" wrapText="1"/>
      <protection/>
    </xf>
    <xf numFmtId="181" fontId="3" fillId="0" borderId="10" xfId="61" applyNumberFormat="1" applyFont="1" applyBorder="1" applyAlignment="1">
      <alignment/>
    </xf>
    <xf numFmtId="181" fontId="3" fillId="0" borderId="11" xfId="61" applyNumberFormat="1" applyFont="1" applyBorder="1" applyAlignment="1">
      <alignment/>
    </xf>
    <xf numFmtId="181" fontId="3" fillId="0" borderId="0" xfId="61" applyNumberFormat="1" applyFont="1" applyBorder="1" applyAlignment="1">
      <alignment/>
    </xf>
    <xf numFmtId="181" fontId="3" fillId="0" borderId="10" xfId="61" applyNumberFormat="1" applyFont="1" applyFill="1" applyBorder="1" applyAlignment="1">
      <alignment/>
    </xf>
    <xf numFmtId="181" fontId="3" fillId="0" borderId="0" xfId="61" applyNumberFormat="1" applyFont="1" applyFill="1" applyBorder="1" applyAlignment="1">
      <alignment/>
    </xf>
    <xf numFmtId="182" fontId="3" fillId="0" borderId="0" xfId="61" applyNumberFormat="1" applyFont="1" applyBorder="1" applyAlignment="1">
      <alignment/>
    </xf>
    <xf numFmtId="0" fontId="3" fillId="0" borderId="0" xfId="62" applyFont="1" applyFill="1" applyBorder="1">
      <alignment/>
      <protection/>
    </xf>
    <xf numFmtId="43" fontId="3" fillId="0" borderId="10" xfId="61" applyFont="1" applyBorder="1" applyAlignment="1">
      <alignment horizontal="center"/>
    </xf>
    <xf numFmtId="0" fontId="2" fillId="0" borderId="0" xfId="62" applyAlignment="1">
      <alignment horizontal="right"/>
      <protection/>
    </xf>
    <xf numFmtId="0" fontId="2" fillId="34" borderId="0" xfId="62" applyFill="1">
      <alignment/>
      <protection/>
    </xf>
    <xf numFmtId="182" fontId="0" fillId="34" borderId="0" xfId="61" applyNumberFormat="1" applyFont="1" applyFill="1" applyAlignment="1">
      <alignment/>
    </xf>
    <xf numFmtId="0" fontId="2" fillId="12" borderId="0" xfId="62" applyFill="1">
      <alignment/>
      <protection/>
    </xf>
    <xf numFmtId="182" fontId="0" fillId="12" borderId="0" xfId="61" applyNumberFormat="1" applyFont="1" applyFill="1" applyAlignment="1">
      <alignment/>
    </xf>
    <xf numFmtId="182" fontId="2" fillId="12" borderId="0" xfId="42" applyNumberFormat="1" applyFont="1" applyFill="1" applyAlignment="1">
      <alignment/>
    </xf>
    <xf numFmtId="43" fontId="3" fillId="0" borderId="0" xfId="62" applyNumberFormat="1" applyFont="1">
      <alignment/>
      <protection/>
    </xf>
    <xf numFmtId="1" fontId="3" fillId="0" borderId="0" xfId="62" applyNumberFormat="1" applyFont="1">
      <alignment/>
      <protection/>
    </xf>
    <xf numFmtId="175" fontId="2" fillId="0" borderId="0" xfId="62" applyNumberFormat="1">
      <alignment/>
      <protection/>
    </xf>
    <xf numFmtId="182" fontId="3" fillId="35" borderId="10" xfId="61" applyNumberFormat="1" applyFont="1" applyFill="1" applyBorder="1" applyAlignment="1">
      <alignment/>
    </xf>
    <xf numFmtId="182" fontId="3" fillId="35" borderId="10" xfId="61" applyNumberFormat="1" applyFont="1" applyFill="1" applyBorder="1" applyAlignment="1">
      <alignment/>
    </xf>
    <xf numFmtId="43" fontId="3" fillId="35" borderId="10" xfId="61" applyFont="1" applyFill="1" applyBorder="1" applyAlignment="1">
      <alignment/>
    </xf>
    <xf numFmtId="0" fontId="3" fillId="35" borderId="10" xfId="6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38" borderId="13" xfId="0" applyFont="1" applyFill="1" applyBorder="1" applyAlignment="1">
      <alignment vertical="center"/>
    </xf>
    <xf numFmtId="3" fontId="11" fillId="38" borderId="13" xfId="0" applyNumberFormat="1" applyFont="1" applyFill="1" applyBorder="1" applyAlignment="1">
      <alignment vertical="center"/>
    </xf>
    <xf numFmtId="3" fontId="6" fillId="38" borderId="13" xfId="0" applyNumberFormat="1" applyFont="1" applyFill="1" applyBorder="1" applyAlignment="1">
      <alignment vertical="center"/>
    </xf>
    <xf numFmtId="3" fontId="6" fillId="39" borderId="13" xfId="0" applyNumberFormat="1" applyFont="1" applyFill="1" applyBorder="1" applyAlignment="1">
      <alignment vertical="center"/>
    </xf>
    <xf numFmtId="3" fontId="9" fillId="39" borderId="13" xfId="0" applyNumberFormat="1" applyFont="1" applyFill="1" applyBorder="1" applyAlignment="1">
      <alignment vertical="center"/>
    </xf>
    <xf numFmtId="3" fontId="11" fillId="39" borderId="13" xfId="0" applyNumberFormat="1" applyFont="1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6" fillId="38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95" fontId="11" fillId="38" borderId="13" xfId="0" applyNumberFormat="1" applyFont="1" applyFill="1" applyBorder="1" applyAlignment="1">
      <alignment vertical="center"/>
    </xf>
    <xf numFmtId="195" fontId="6" fillId="38" borderId="13" xfId="0" applyNumberFormat="1" applyFont="1" applyFill="1" applyBorder="1" applyAlignment="1">
      <alignment vertical="center"/>
    </xf>
    <xf numFmtId="195" fontId="6" fillId="39" borderId="13" xfId="0" applyNumberFormat="1" applyFont="1" applyFill="1" applyBorder="1" applyAlignment="1">
      <alignment vertical="center"/>
    </xf>
    <xf numFmtId="195" fontId="9" fillId="39" borderId="13" xfId="0" applyNumberFormat="1" applyFont="1" applyFill="1" applyBorder="1" applyAlignment="1">
      <alignment vertical="center"/>
    </xf>
    <xf numFmtId="195" fontId="11" fillId="39" borderId="13" xfId="0" applyNumberFormat="1" applyFont="1" applyFill="1" applyBorder="1" applyAlignment="1">
      <alignment vertical="center"/>
    </xf>
    <xf numFmtId="4" fontId="11" fillId="38" borderId="13" xfId="0" applyNumberFormat="1" applyFont="1" applyFill="1" applyBorder="1" applyAlignment="1">
      <alignment vertical="center"/>
    </xf>
    <xf numFmtId="4" fontId="6" fillId="38" borderId="13" xfId="0" applyNumberFormat="1" applyFont="1" applyFill="1" applyBorder="1" applyAlignment="1">
      <alignment vertical="center"/>
    </xf>
    <xf numFmtId="4" fontId="6" fillId="39" borderId="13" xfId="0" applyNumberFormat="1" applyFont="1" applyFill="1" applyBorder="1" applyAlignment="1">
      <alignment vertical="center"/>
    </xf>
    <xf numFmtId="4" fontId="9" fillId="39" borderId="13" xfId="0" applyNumberFormat="1" applyFont="1" applyFill="1" applyBorder="1" applyAlignment="1">
      <alignment vertical="center"/>
    </xf>
    <xf numFmtId="4" fontId="11" fillId="39" borderId="13" xfId="0" applyNumberFormat="1" applyFont="1" applyFill="1" applyBorder="1" applyAlignment="1">
      <alignment vertical="center"/>
    </xf>
    <xf numFmtId="195" fontId="11" fillId="33" borderId="13" xfId="0" applyNumberFormat="1" applyFont="1" applyFill="1" applyBorder="1" applyAlignment="1">
      <alignment vertical="center"/>
    </xf>
    <xf numFmtId="195" fontId="6" fillId="33" borderId="13" xfId="0" applyNumberFormat="1" applyFont="1" applyFill="1" applyBorder="1" applyAlignment="1">
      <alignment vertical="center"/>
    </xf>
    <xf numFmtId="195" fontId="9" fillId="33" borderId="13" xfId="0" applyNumberFormat="1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195" fontId="11" fillId="38" borderId="14" xfId="0" applyNumberFormat="1" applyFont="1" applyFill="1" applyBorder="1" applyAlignment="1">
      <alignment vertical="center"/>
    </xf>
    <xf numFmtId="195" fontId="6" fillId="38" borderId="14" xfId="0" applyNumberFormat="1" applyFont="1" applyFill="1" applyBorder="1" applyAlignment="1">
      <alignment vertical="center"/>
    </xf>
    <xf numFmtId="195" fontId="6" fillId="39" borderId="14" xfId="0" applyNumberFormat="1" applyFont="1" applyFill="1" applyBorder="1" applyAlignment="1">
      <alignment vertical="center"/>
    </xf>
    <xf numFmtId="195" fontId="9" fillId="39" borderId="14" xfId="0" applyNumberFormat="1" applyFont="1" applyFill="1" applyBorder="1" applyAlignment="1">
      <alignment vertical="center"/>
    </xf>
    <xf numFmtId="195" fontId="11" fillId="39" borderId="14" xfId="0" applyNumberFormat="1" applyFont="1" applyFill="1" applyBorder="1" applyAlignment="1">
      <alignment vertical="center"/>
    </xf>
    <xf numFmtId="0" fontId="6" fillId="38" borderId="14" xfId="0" applyFont="1" applyFill="1" applyBorder="1" applyAlignment="1">
      <alignment horizontal="right" vertical="center"/>
    </xf>
    <xf numFmtId="0" fontId="6" fillId="38" borderId="14" xfId="0" applyFont="1" applyFill="1" applyBorder="1" applyAlignment="1">
      <alignment vertical="center"/>
    </xf>
    <xf numFmtId="0" fontId="8" fillId="0" borderId="0" xfId="0" applyFont="1" applyAlignment="1">
      <alignment/>
    </xf>
    <xf numFmtId="195" fontId="9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19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/>
    </xf>
    <xf numFmtId="184" fontId="0" fillId="0" borderId="1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2" fontId="3" fillId="7" borderId="10" xfId="61" applyNumberFormat="1" applyFont="1" applyFill="1" applyBorder="1" applyAlignment="1">
      <alignment/>
    </xf>
    <xf numFmtId="181" fontId="3" fillId="7" borderId="10" xfId="61" applyNumberFormat="1" applyFont="1" applyFill="1" applyBorder="1" applyAlignment="1">
      <alignment/>
    </xf>
    <xf numFmtId="181" fontId="3" fillId="0" borderId="0" xfId="62" applyNumberFormat="1" applyFont="1">
      <alignment/>
      <protection/>
    </xf>
    <xf numFmtId="182" fontId="3" fillId="0" borderId="0" xfId="62" applyNumberFormat="1" applyFont="1">
      <alignment/>
      <protection/>
    </xf>
    <xf numFmtId="0" fontId="13" fillId="40" borderId="15" xfId="0" applyFont="1" applyFill="1" applyBorder="1" applyAlignment="1">
      <alignment/>
    </xf>
    <xf numFmtId="0" fontId="13" fillId="40" borderId="16" xfId="0" applyFont="1" applyFill="1" applyBorder="1" applyAlignment="1">
      <alignment/>
    </xf>
    <xf numFmtId="0" fontId="13" fillId="40" borderId="17" xfId="0" applyFont="1" applyFill="1" applyBorder="1" applyAlignment="1">
      <alignment/>
    </xf>
    <xf numFmtId="0" fontId="14" fillId="40" borderId="15" xfId="0" applyFont="1" applyFill="1" applyBorder="1" applyAlignment="1">
      <alignment horizontal="center"/>
    </xf>
    <xf numFmtId="0" fontId="14" fillId="40" borderId="18" xfId="0" applyFont="1" applyFill="1" applyBorder="1" applyAlignment="1">
      <alignment/>
    </xf>
    <xf numFmtId="0" fontId="14" fillId="40" borderId="19" xfId="0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14" fillId="40" borderId="18" xfId="0" applyFont="1" applyFill="1" applyBorder="1" applyAlignment="1">
      <alignment horizontal="center"/>
    </xf>
    <xf numFmtId="0" fontId="14" fillId="40" borderId="15" xfId="0" applyFont="1" applyFill="1" applyBorder="1" applyAlignment="1">
      <alignment/>
    </xf>
    <xf numFmtId="0" fontId="15" fillId="40" borderId="19" xfId="0" applyFont="1" applyFill="1" applyBorder="1" applyAlignment="1">
      <alignment/>
    </xf>
    <xf numFmtId="0" fontId="15" fillId="40" borderId="16" xfId="0" applyFont="1" applyFill="1" applyBorder="1" applyAlignment="1">
      <alignment/>
    </xf>
    <xf numFmtId="0" fontId="15" fillId="40" borderId="18" xfId="0" applyFont="1" applyFill="1" applyBorder="1" applyAlignment="1">
      <alignment/>
    </xf>
    <xf numFmtId="0" fontId="14" fillId="40" borderId="16" xfId="0" applyFont="1" applyFill="1" applyBorder="1" applyAlignment="1">
      <alignment/>
    </xf>
    <xf numFmtId="43" fontId="14" fillId="40" borderId="15" xfId="42" applyFont="1" applyFill="1" applyBorder="1" applyAlignment="1">
      <alignment/>
    </xf>
    <xf numFmtId="43" fontId="14" fillId="40" borderId="18" xfId="42" applyFont="1" applyFill="1" applyBorder="1" applyAlignment="1">
      <alignment/>
    </xf>
    <xf numFmtId="0" fontId="96" fillId="0" borderId="0" xfId="0" applyFont="1" applyBorder="1" applyAlignment="1">
      <alignment/>
    </xf>
    <xf numFmtId="0" fontId="97" fillId="41" borderId="2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7" fillId="41" borderId="21" xfId="0" applyFont="1" applyFill="1" applyBorder="1" applyAlignment="1">
      <alignment horizontal="center" vertical="center"/>
    </xf>
    <xf numFmtId="0" fontId="18" fillId="40" borderId="22" xfId="0" applyFont="1" applyFill="1" applyBorder="1" applyAlignment="1">
      <alignment horizontal="center" vertical="center"/>
    </xf>
    <xf numFmtId="0" fontId="18" fillId="40" borderId="23" xfId="0" applyFont="1" applyFill="1" applyBorder="1" applyAlignment="1">
      <alignment horizontal="center" vertical="center"/>
    </xf>
    <xf numFmtId="0" fontId="19" fillId="40" borderId="22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40" borderId="24" xfId="0" applyFont="1" applyFill="1" applyBorder="1" applyAlignment="1">
      <alignment horizontal="center" vertical="center"/>
    </xf>
    <xf numFmtId="0" fontId="20" fillId="40" borderId="21" xfId="0" applyFont="1" applyFill="1" applyBorder="1" applyAlignment="1">
      <alignment horizontal="center" vertical="center"/>
    </xf>
    <xf numFmtId="0" fontId="20" fillId="40" borderId="23" xfId="0" applyFont="1" applyFill="1" applyBorder="1" applyAlignment="1">
      <alignment horizontal="center" vertical="center"/>
    </xf>
    <xf numFmtId="0" fontId="20" fillId="4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8" fillId="0" borderId="25" xfId="0" applyFont="1" applyBorder="1" applyAlignment="1">
      <alignment/>
    </xf>
    <xf numFmtId="0" fontId="96" fillId="0" borderId="0" xfId="0" applyFont="1" applyAlignment="1">
      <alignment/>
    </xf>
    <xf numFmtId="0" fontId="15" fillId="0" borderId="26" xfId="0" applyFont="1" applyBorder="1" applyAlignment="1">
      <alignment horizontal="right"/>
    </xf>
    <xf numFmtId="0" fontId="21" fillId="0" borderId="0" xfId="0" applyFont="1" applyAlignment="1">
      <alignment/>
    </xf>
    <xf numFmtId="0" fontId="15" fillId="40" borderId="19" xfId="0" applyFont="1" applyFill="1" applyBorder="1" applyAlignment="1">
      <alignment horizontal="right"/>
    </xf>
    <xf numFmtId="0" fontId="98" fillId="0" borderId="27" xfId="0" applyFont="1" applyBorder="1" applyAlignment="1">
      <alignment/>
    </xf>
    <xf numFmtId="0" fontId="20" fillId="0" borderId="26" xfId="0" applyFont="1" applyBorder="1" applyAlignment="1">
      <alignment horizontal="left"/>
    </xf>
    <xf numFmtId="0" fontId="21" fillId="40" borderId="28" xfId="0" applyFont="1" applyFill="1" applyBorder="1" applyAlignment="1">
      <alignment horizontal="right"/>
    </xf>
    <xf numFmtId="0" fontId="22" fillId="40" borderId="29" xfId="0" applyFont="1" applyFill="1" applyBorder="1" applyAlignment="1">
      <alignment/>
    </xf>
    <xf numFmtId="0" fontId="22" fillId="40" borderId="30" xfId="0" applyFont="1" applyFill="1" applyBorder="1" applyAlignment="1">
      <alignment/>
    </xf>
    <xf numFmtId="0" fontId="22" fillId="40" borderId="31" xfId="0" applyFont="1" applyFill="1" applyBorder="1" applyAlignment="1">
      <alignment/>
    </xf>
    <xf numFmtId="0" fontId="23" fillId="40" borderId="29" xfId="0" applyFont="1" applyFill="1" applyBorder="1" applyAlignment="1">
      <alignment/>
    </xf>
    <xf numFmtId="0" fontId="23" fillId="40" borderId="30" xfId="0" applyFont="1" applyFill="1" applyBorder="1" applyAlignment="1">
      <alignment/>
    </xf>
    <xf numFmtId="0" fontId="23" fillId="40" borderId="32" xfId="0" applyFont="1" applyFill="1" applyBorder="1" applyAlignment="1">
      <alignment/>
    </xf>
    <xf numFmtId="0" fontId="21" fillId="40" borderId="28" xfId="0" applyFont="1" applyFill="1" applyBorder="1" applyAlignment="1">
      <alignment/>
    </xf>
    <xf numFmtId="0" fontId="21" fillId="40" borderId="30" xfId="0" applyFont="1" applyFill="1" applyBorder="1" applyAlignment="1">
      <alignment/>
    </xf>
    <xf numFmtId="0" fontId="21" fillId="40" borderId="32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Fill="1" applyAlignment="1">
      <alignment/>
    </xf>
    <xf numFmtId="182" fontId="3" fillId="0" borderId="0" xfId="42" applyNumberFormat="1" applyFont="1" applyAlignment="1">
      <alignment/>
    </xf>
    <xf numFmtId="182" fontId="4" fillId="0" borderId="0" xfId="42" applyNumberFormat="1" applyFont="1" applyFill="1" applyAlignment="1">
      <alignment/>
    </xf>
    <xf numFmtId="182" fontId="3" fillId="0" borderId="0" xfId="42" applyNumberFormat="1" applyFont="1" applyFill="1" applyAlignment="1">
      <alignment/>
    </xf>
    <xf numFmtId="182" fontId="4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43" fontId="3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97" fillId="12" borderId="33" xfId="0" applyFont="1" applyFill="1" applyBorder="1" applyAlignment="1">
      <alignment horizontal="center" vertical="center"/>
    </xf>
    <xf numFmtId="0" fontId="97" fillId="12" borderId="34" xfId="0" applyFont="1" applyFill="1" applyBorder="1" applyAlignment="1">
      <alignment horizontal="center" vertical="center"/>
    </xf>
    <xf numFmtId="0" fontId="97" fillId="12" borderId="35" xfId="0" applyFont="1" applyFill="1" applyBorder="1" applyAlignment="1">
      <alignment horizontal="center" vertical="center"/>
    </xf>
    <xf numFmtId="0" fontId="97" fillId="12" borderId="36" xfId="0" applyFont="1" applyFill="1" applyBorder="1" applyAlignment="1">
      <alignment horizontal="center" vertical="center"/>
    </xf>
    <xf numFmtId="0" fontId="97" fillId="12" borderId="37" xfId="0" applyFont="1" applyFill="1" applyBorder="1" applyAlignment="1">
      <alignment horizontal="center" vertical="center"/>
    </xf>
    <xf numFmtId="181" fontId="13" fillId="0" borderId="38" xfId="42" applyNumberFormat="1" applyFont="1" applyBorder="1" applyAlignment="1">
      <alignment horizontal="center" vertical="center"/>
    </xf>
    <xf numFmtId="181" fontId="13" fillId="0" borderId="22" xfId="42" applyNumberFormat="1" applyFont="1" applyBorder="1" applyAlignment="1">
      <alignment horizontal="center" vertical="center"/>
    </xf>
    <xf numFmtId="181" fontId="14" fillId="0" borderId="38" xfId="42" applyNumberFormat="1" applyFont="1" applyBorder="1" applyAlignment="1">
      <alignment horizontal="center" vertical="center"/>
    </xf>
    <xf numFmtId="181" fontId="14" fillId="0" borderId="22" xfId="42" applyNumberFormat="1" applyFont="1" applyBorder="1" applyAlignment="1">
      <alignment horizontal="center" vertical="center"/>
    </xf>
    <xf numFmtId="181" fontId="14" fillId="0" borderId="39" xfId="42" applyNumberFormat="1" applyFont="1" applyBorder="1" applyAlignment="1">
      <alignment horizontal="center" vertical="center"/>
    </xf>
    <xf numFmtId="181" fontId="14" fillId="0" borderId="40" xfId="42" applyNumberFormat="1" applyFont="1" applyBorder="1" applyAlignment="1">
      <alignment horizontal="center" vertical="center"/>
    </xf>
    <xf numFmtId="181" fontId="15" fillId="0" borderId="41" xfId="42" applyNumberFormat="1" applyFont="1" applyBorder="1" applyAlignment="1">
      <alignment horizontal="center" vertical="center"/>
    </xf>
    <xf numFmtId="181" fontId="15" fillId="0" borderId="21" xfId="42" applyNumberFormat="1" applyFont="1" applyBorder="1" applyAlignment="1">
      <alignment horizontal="center" vertical="center"/>
    </xf>
    <xf numFmtId="181" fontId="15" fillId="0" borderId="38" xfId="42" applyNumberFormat="1" applyFont="1" applyBorder="1" applyAlignment="1">
      <alignment horizontal="center" vertical="center"/>
    </xf>
    <xf numFmtId="181" fontId="15" fillId="0" borderId="22" xfId="42" applyNumberFormat="1" applyFont="1" applyBorder="1" applyAlignment="1">
      <alignment horizontal="center" vertical="center"/>
    </xf>
    <xf numFmtId="181" fontId="15" fillId="0" borderId="39" xfId="42" applyNumberFormat="1" applyFont="1" applyBorder="1" applyAlignment="1">
      <alignment horizontal="center" vertical="center"/>
    </xf>
    <xf numFmtId="181" fontId="15" fillId="0" borderId="40" xfId="42" applyNumberFormat="1" applyFont="1" applyBorder="1" applyAlignment="1">
      <alignment horizontal="center" vertical="center"/>
    </xf>
    <xf numFmtId="43" fontId="13" fillId="0" borderId="38" xfId="42" applyNumberFormat="1" applyFont="1" applyBorder="1" applyAlignment="1">
      <alignment horizontal="center" vertical="center"/>
    </xf>
    <xf numFmtId="43" fontId="13" fillId="0" borderId="22" xfId="42" applyNumberFormat="1" applyFont="1" applyBorder="1" applyAlignment="1">
      <alignment horizontal="center" vertical="center"/>
    </xf>
    <xf numFmtId="43" fontId="14" fillId="0" borderId="38" xfId="42" applyFont="1" applyBorder="1" applyAlignment="1">
      <alignment horizontal="center" vertical="center"/>
    </xf>
    <xf numFmtId="43" fontId="14" fillId="0" borderId="22" xfId="42" applyFont="1" applyBorder="1" applyAlignment="1">
      <alignment horizontal="center" vertical="center"/>
    </xf>
    <xf numFmtId="182" fontId="13" fillId="0" borderId="38" xfId="42" applyNumberFormat="1" applyFont="1" applyBorder="1" applyAlignment="1">
      <alignment horizontal="center" vertical="center"/>
    </xf>
    <xf numFmtId="182" fontId="13" fillId="0" borderId="22" xfId="42" applyNumberFormat="1" applyFont="1" applyBorder="1" applyAlignment="1">
      <alignment horizontal="center" vertical="center"/>
    </xf>
    <xf numFmtId="182" fontId="14" fillId="0" borderId="38" xfId="42" applyNumberFormat="1" applyFont="1" applyBorder="1" applyAlignment="1">
      <alignment horizontal="center" vertical="center"/>
    </xf>
    <xf numFmtId="182" fontId="14" fillId="0" borderId="22" xfId="42" applyNumberFormat="1" applyFont="1" applyBorder="1" applyAlignment="1">
      <alignment horizontal="center" vertical="center"/>
    </xf>
    <xf numFmtId="182" fontId="14" fillId="0" borderId="39" xfId="42" applyNumberFormat="1" applyFont="1" applyBorder="1" applyAlignment="1">
      <alignment horizontal="center" vertical="center"/>
    </xf>
    <xf numFmtId="182" fontId="14" fillId="0" borderId="40" xfId="42" applyNumberFormat="1" applyFont="1" applyBorder="1" applyAlignment="1">
      <alignment horizontal="center" vertical="center"/>
    </xf>
    <xf numFmtId="182" fontId="15" fillId="0" borderId="41" xfId="42" applyNumberFormat="1" applyFont="1" applyBorder="1" applyAlignment="1">
      <alignment horizontal="center" vertical="center"/>
    </xf>
    <xf numFmtId="182" fontId="15" fillId="0" borderId="21" xfId="42" applyNumberFormat="1" applyFont="1" applyBorder="1" applyAlignment="1">
      <alignment horizontal="center" vertical="center"/>
    </xf>
    <xf numFmtId="182" fontId="15" fillId="0" borderId="38" xfId="42" applyNumberFormat="1" applyFont="1" applyBorder="1" applyAlignment="1">
      <alignment horizontal="center" vertical="center"/>
    </xf>
    <xf numFmtId="182" fontId="15" fillId="0" borderId="22" xfId="42" applyNumberFormat="1" applyFont="1" applyBorder="1" applyAlignment="1">
      <alignment horizontal="center" vertical="center"/>
    </xf>
    <xf numFmtId="182" fontId="15" fillId="0" borderId="39" xfId="42" applyNumberFormat="1" applyFont="1" applyBorder="1" applyAlignment="1">
      <alignment horizontal="center" vertical="center"/>
    </xf>
    <xf numFmtId="182" fontId="15" fillId="0" borderId="40" xfId="42" applyNumberFormat="1" applyFont="1" applyBorder="1" applyAlignment="1">
      <alignment horizontal="center" vertical="center"/>
    </xf>
    <xf numFmtId="10" fontId="13" fillId="0" borderId="22" xfId="42" applyNumberFormat="1" applyFont="1" applyBorder="1" applyAlignment="1">
      <alignment horizontal="center" vertical="center"/>
    </xf>
    <xf numFmtId="43" fontId="14" fillId="0" borderId="38" xfId="42" applyNumberFormat="1" applyFont="1" applyBorder="1" applyAlignment="1">
      <alignment horizontal="center" vertical="center"/>
    </xf>
    <xf numFmtId="43" fontId="14" fillId="0" borderId="22" xfId="42" applyNumberFormat="1" applyFont="1" applyBorder="1" applyAlignment="1">
      <alignment horizontal="center" vertical="center"/>
    </xf>
    <xf numFmtId="43" fontId="14" fillId="0" borderId="39" xfId="42" applyNumberFormat="1" applyFont="1" applyBorder="1" applyAlignment="1">
      <alignment horizontal="center" vertical="center"/>
    </xf>
    <xf numFmtId="43" fontId="14" fillId="0" borderId="40" xfId="42" applyNumberFormat="1" applyFont="1" applyBorder="1" applyAlignment="1">
      <alignment horizontal="center" vertical="center"/>
    </xf>
    <xf numFmtId="43" fontId="15" fillId="0" borderId="41" xfId="42" applyNumberFormat="1" applyFont="1" applyBorder="1" applyAlignment="1">
      <alignment horizontal="center" vertical="center"/>
    </xf>
    <xf numFmtId="43" fontId="15" fillId="0" borderId="21" xfId="42" applyNumberFormat="1" applyFont="1" applyBorder="1" applyAlignment="1">
      <alignment horizontal="center" vertical="center"/>
    </xf>
    <xf numFmtId="43" fontId="15" fillId="0" borderId="42" xfId="42" applyFont="1" applyBorder="1" applyAlignment="1">
      <alignment horizontal="center" vertical="center"/>
    </xf>
    <xf numFmtId="43" fontId="15" fillId="0" borderId="23" xfId="42" applyFont="1" applyBorder="1" applyAlignment="1">
      <alignment horizontal="center" vertical="center"/>
    </xf>
    <xf numFmtId="2" fontId="15" fillId="0" borderId="38" xfId="42" applyNumberFormat="1" applyFont="1" applyBorder="1" applyAlignment="1">
      <alignment horizontal="right" vertical="center"/>
    </xf>
    <xf numFmtId="2" fontId="15" fillId="0" borderId="22" xfId="42" applyNumberFormat="1" applyFont="1" applyBorder="1" applyAlignment="1">
      <alignment horizontal="right" vertical="center"/>
    </xf>
    <xf numFmtId="43" fontId="15" fillId="0" borderId="39" xfId="42" applyNumberFormat="1" applyFont="1" applyBorder="1" applyAlignment="1">
      <alignment horizontal="center" vertical="center"/>
    </xf>
    <xf numFmtId="43" fontId="15" fillId="0" borderId="40" xfId="42" applyNumberFormat="1" applyFont="1" applyBorder="1" applyAlignment="1">
      <alignment horizontal="center" vertical="center"/>
    </xf>
    <xf numFmtId="182" fontId="14" fillId="42" borderId="39" xfId="42" applyNumberFormat="1" applyFont="1" applyFill="1" applyBorder="1" applyAlignment="1">
      <alignment horizontal="center" vertical="center"/>
    </xf>
    <xf numFmtId="182" fontId="14" fillId="42" borderId="40" xfId="42" applyNumberFormat="1" applyFont="1" applyFill="1" applyBorder="1" applyAlignment="1">
      <alignment horizontal="center" vertical="center"/>
    </xf>
    <xf numFmtId="43" fontId="14" fillId="0" borderId="39" xfId="42" applyFont="1" applyBorder="1" applyAlignment="1">
      <alignment horizontal="center" vertical="center"/>
    </xf>
    <xf numFmtId="43" fontId="14" fillId="0" borderId="40" xfId="42" applyFont="1" applyBorder="1" applyAlignment="1">
      <alignment horizontal="center" vertical="center"/>
    </xf>
    <xf numFmtId="43" fontId="15" fillId="0" borderId="38" xfId="42" applyNumberFormat="1" applyFont="1" applyBorder="1" applyAlignment="1">
      <alignment horizontal="center" vertical="center"/>
    </xf>
    <xf numFmtId="43" fontId="15" fillId="0" borderId="22" xfId="42" applyNumberFormat="1" applyFont="1" applyBorder="1" applyAlignment="1">
      <alignment horizontal="center" vertical="center"/>
    </xf>
    <xf numFmtId="0" fontId="16" fillId="43" borderId="43" xfId="0" applyFont="1" applyFill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ผู้ใช้น้ำเพิ่ม (ราย)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test!$A$9:$A$20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test!$B$9:$B$20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16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0130689"/>
        <c:axId val="2740746"/>
      </c:bar3D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40746"/>
        <c:crosses val="autoZero"/>
        <c:auto val="1"/>
        <c:lblOffset val="100"/>
        <c:tickLblSkip val="12"/>
        <c:noMultiLvlLbl val="0"/>
      </c:catAx>
      <c:valAx>
        <c:axId val="2740746"/>
        <c:scaling>
          <c:orientation val="minMax"/>
        </c:scaling>
        <c:axPos val="l"/>
        <c:delete val="1"/>
        <c:majorTickMark val="out"/>
        <c:minorTickMark val="none"/>
        <c:tickLblPos val="nextTo"/>
        <c:crossAx val="301306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(รายไตรมาส)</a:t>
            </a:r>
          </a:p>
        </c:rich>
      </c:tx>
      <c:layout>
        <c:manualLayout>
          <c:xMode val="factor"/>
          <c:yMode val="factor"/>
          <c:x val="0.0397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05"/>
          <c:w val="0.9622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ที่มากราฟ61!$L$33:$L$36</c:f>
              <c:numCache>
                <c:ptCount val="4"/>
                <c:pt idx="0">
                  <c:v>66.5</c:v>
                </c:pt>
                <c:pt idx="1">
                  <c:v>66.5</c:v>
                </c:pt>
                <c:pt idx="2">
                  <c:v>66.5</c:v>
                </c:pt>
                <c:pt idx="3">
                  <c:v>66.5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ที่มากราฟ61!$M$33:$M$36</c:f>
              <c:numCache>
                <c:ptCount val="4"/>
                <c:pt idx="0">
                  <c:v>39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ที่มากราฟ61!$N$33:$N$36</c:f>
              <c:numCache>
                <c:ptCount val="4"/>
                <c:pt idx="0">
                  <c:v>55</c:v>
                </c:pt>
                <c:pt idx="1">
                  <c:v>54</c:v>
                </c:pt>
                <c:pt idx="2">
                  <c:v>33</c:v>
                </c:pt>
                <c:pt idx="3">
                  <c:v>72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0460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925"/>
          <c:y val="0.74925"/>
          <c:w val="0.499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(รายเดือน)</a:t>
            </a:r>
          </a:p>
        </c:rich>
      </c:tx>
      <c:layout>
        <c:manualLayout>
          <c:xMode val="factor"/>
          <c:yMode val="factor"/>
          <c:x val="0.0782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375"/>
          <c:w val="0.95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ที่มากราฟ61!$B$18:$B$29</c:f>
              <c:numCache>
                <c:ptCount val="12"/>
                <c:pt idx="0">
                  <c:v>0.40242340099018586</c:v>
                </c:pt>
                <c:pt idx="1">
                  <c:v>0.4357615627577605</c:v>
                </c:pt>
                <c:pt idx="2">
                  <c:v>0.4122691510984469</c:v>
                </c:pt>
                <c:pt idx="3">
                  <c:v>0.4508011108737449</c:v>
                </c:pt>
                <c:pt idx="4">
                  <c:v>0.4674022152251688</c:v>
                </c:pt>
                <c:pt idx="5">
                  <c:v>0.43167506418795004</c:v>
                </c:pt>
                <c:pt idx="6">
                  <c:v>0.5213839481118937</c:v>
                </c:pt>
                <c:pt idx="7">
                  <c:v>0.5519948055141465</c:v>
                </c:pt>
                <c:pt idx="8">
                  <c:v>0.4822618340265399</c:v>
                </c:pt>
                <c:pt idx="9">
                  <c:v>0.4294950562133235</c:v>
                </c:pt>
                <c:pt idx="10">
                  <c:v>0.4331742698988356</c:v>
                </c:pt>
                <c:pt idx="11">
                  <c:v>0.4387928151252238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ที่มากราฟ61!$C$18:$C$29</c:f>
              <c:numCache>
                <c:ptCount val="12"/>
                <c:pt idx="0">
                  <c:v>0.4646802162968488</c:v>
                </c:pt>
                <c:pt idx="1">
                  <c:v>0.5420521924374223</c:v>
                </c:pt>
                <c:pt idx="2">
                  <c:v>0.47155861596045595</c:v>
                </c:pt>
                <c:pt idx="3">
                  <c:v>0.4932746080629492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ที่มากราฟ61!$D$18:$D$29</c:f>
              <c:numCache>
                <c:ptCount val="12"/>
                <c:pt idx="0">
                  <c:v>0.48868531332228826</c:v>
                </c:pt>
                <c:pt idx="1">
                  <c:v>0.5247941033138401</c:v>
                </c:pt>
                <c:pt idx="2">
                  <c:v>0.4900259074967248</c:v>
                </c:pt>
                <c:pt idx="3">
                  <c:v>0.5275892110602419</c:v>
                </c:pt>
                <c:pt idx="4">
                  <c:v>0.5349657344191628</c:v>
                </c:pt>
                <c:pt idx="5">
                  <c:v>0.4965630668198599</c:v>
                </c:pt>
                <c:pt idx="6">
                  <c:v>0.5793876319758673</c:v>
                </c:pt>
                <c:pt idx="7">
                  <c:v>0.5918673084094723</c:v>
                </c:pt>
                <c:pt idx="8">
                  <c:v>0.5146770025839793</c:v>
                </c:pt>
                <c:pt idx="9">
                  <c:v>0.5145576343699025</c:v>
                </c:pt>
                <c:pt idx="10">
                  <c:v>0.4803595791420974</c:v>
                </c:pt>
                <c:pt idx="11">
                  <c:v>0.5258759178334671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  <c:min val="0.30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59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09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75"/>
          <c:y val="0.11225"/>
          <c:w val="0.491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 (รายไตรมาส)</a:t>
            </a:r>
          </a:p>
        </c:rich>
      </c:tx>
      <c:layout>
        <c:manualLayout>
          <c:xMode val="factor"/>
          <c:yMode val="factor"/>
          <c:x val="0.067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825"/>
          <c:w val="0.950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ที่มากราฟ61!$G$18:$G$22</c:f>
              <c:numCache>
                <c:ptCount val="5"/>
                <c:pt idx="0">
                  <c:v>0.40242340099018586</c:v>
                </c:pt>
                <c:pt idx="1">
                  <c:v>0.40242340099018586</c:v>
                </c:pt>
                <c:pt idx="2">
                  <c:v>0.40242340099018586</c:v>
                </c:pt>
                <c:pt idx="3">
                  <c:v>0.40242340099018586</c:v>
                </c:pt>
                <c:pt idx="4">
                  <c:v>0.40242340099018586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ที่มากราฟ61!$H$18:$H$22</c:f>
              <c:numCache>
                <c:ptCount val="5"/>
                <c:pt idx="0">
                  <c:v>0.49214351028408065</c:v>
                </c:pt>
                <c:pt idx="4">
                  <c:v>0.492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ที่มากราฟ61!$I$18:$I$22</c:f>
              <c:numCache>
                <c:ptCount val="5"/>
                <c:pt idx="0">
                  <c:v>0.5003917049777273</c:v>
                </c:pt>
                <c:pt idx="1">
                  <c:v>0.520489505557067</c:v>
                </c:pt>
                <c:pt idx="2">
                  <c:v>0.5622633869021152</c:v>
                </c:pt>
                <c:pt idx="3">
                  <c:v>0.5065071386577689</c:v>
                </c:pt>
                <c:pt idx="4">
                  <c:v>0.507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  <c:min val="0.30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475"/>
              <c:y val="0.1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19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3"/>
          <c:y val="0.13125"/>
          <c:w val="0.559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(รายเดือน)</a:t>
            </a:r>
          </a:p>
        </c:rich>
      </c:tx>
      <c:layout>
        <c:manualLayout>
          <c:xMode val="factor"/>
          <c:yMode val="factor"/>
          <c:x val="0.04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85"/>
          <c:w val="0.979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ที่มากราฟ61!$B$63:$B$74</c:f>
              <c:numCache>
                <c:ptCount val="12"/>
                <c:pt idx="0">
                  <c:v>14.999755106039084</c:v>
                </c:pt>
                <c:pt idx="1">
                  <c:v>14.999755106039084</c:v>
                </c:pt>
                <c:pt idx="2">
                  <c:v>14.999755106039084</c:v>
                </c:pt>
                <c:pt idx="3">
                  <c:v>14.999755106039084</c:v>
                </c:pt>
                <c:pt idx="4">
                  <c:v>14.999755106039084</c:v>
                </c:pt>
                <c:pt idx="5">
                  <c:v>14.999755106039084</c:v>
                </c:pt>
                <c:pt idx="6">
                  <c:v>14.999755106039084</c:v>
                </c:pt>
                <c:pt idx="7">
                  <c:v>14.999755106039084</c:v>
                </c:pt>
                <c:pt idx="8">
                  <c:v>14.999755106039084</c:v>
                </c:pt>
                <c:pt idx="9">
                  <c:v>14.999755106039084</c:v>
                </c:pt>
                <c:pt idx="10">
                  <c:v>14.999755106039084</c:v>
                </c:pt>
                <c:pt idx="11">
                  <c:v>14.999755106039084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ที่มากราฟ61!$C$63:$C$74</c:f>
              <c:numCache>
                <c:ptCount val="12"/>
                <c:pt idx="0">
                  <c:v>24.35196872806431</c:v>
                </c:pt>
                <c:pt idx="1">
                  <c:v>25.211923892321135</c:v>
                </c:pt>
                <c:pt idx="2">
                  <c:v>18.780756404357657</c:v>
                </c:pt>
                <c:pt idx="3">
                  <c:v>15.730850013208675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ที่มากราฟ61!$D$63:$D$74</c:f>
              <c:numCache>
                <c:ptCount val="12"/>
                <c:pt idx="0">
                  <c:v>19.27233322896519</c:v>
                </c:pt>
                <c:pt idx="1">
                  <c:v>19.03752712330524</c:v>
                </c:pt>
                <c:pt idx="2">
                  <c:v>12.479742210583682</c:v>
                </c:pt>
                <c:pt idx="3">
                  <c:v>14.927277775656428</c:v>
                </c:pt>
                <c:pt idx="4">
                  <c:v>16.355738961982404</c:v>
                </c:pt>
                <c:pt idx="5">
                  <c:v>18.03201375634254</c:v>
                </c:pt>
                <c:pt idx="6">
                  <c:v>9.520028034160982</c:v>
                </c:pt>
                <c:pt idx="7">
                  <c:v>3.529029416239587</c:v>
                </c:pt>
                <c:pt idx="8">
                  <c:v>13.130297454118445</c:v>
                </c:pt>
                <c:pt idx="9">
                  <c:v>10.24590989719776</c:v>
                </c:pt>
                <c:pt idx="10">
                  <c:v>15.148688739717434</c:v>
                </c:pt>
                <c:pt idx="11">
                  <c:v>12.039777247414483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75"/>
          <c:y val="0.927"/>
          <c:w val="0.913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(รายไตรมาส)</a:t>
            </a:r>
          </a:p>
        </c:rich>
      </c:tx>
      <c:layout>
        <c:manualLayout>
          <c:xMode val="factor"/>
          <c:yMode val="factor"/>
          <c:x val="0.044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025"/>
          <c:w val="0.9612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ที่มากราฟ61!$G$63:$G$67</c:f>
              <c:numCache>
                <c:ptCount val="5"/>
                <c:pt idx="0">
                  <c:v>14.999755106039084</c:v>
                </c:pt>
                <c:pt idx="1">
                  <c:v>14.999755106039084</c:v>
                </c:pt>
                <c:pt idx="2">
                  <c:v>14.999755106039084</c:v>
                </c:pt>
                <c:pt idx="3">
                  <c:v>14.999755106039084</c:v>
                </c:pt>
                <c:pt idx="4">
                  <c:v>14.999755106039084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ที่มากราฟ61!$H$63:$H$67</c:f>
              <c:numCache>
                <c:ptCount val="5"/>
                <c:pt idx="0">
                  <c:v>22.96058753096789</c:v>
                </c:pt>
                <c:pt idx="4">
                  <c:v>21.24904410665744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ที่มากราฟ61!$I$63:$I$67</c:f>
              <c:numCache>
                <c:ptCount val="5"/>
                <c:pt idx="0">
                  <c:v>17.061498593658808</c:v>
                </c:pt>
                <c:pt idx="1">
                  <c:v>16.429039228053306</c:v>
                </c:pt>
                <c:pt idx="2">
                  <c:v>8.63352453648329</c:v>
                </c:pt>
                <c:pt idx="3">
                  <c:v>12.467980082117407</c:v>
                </c:pt>
                <c:pt idx="4">
                  <c:v>16.51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835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0875"/>
          <c:w val="0.90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(รายเดือน)</a:t>
            </a:r>
          </a:p>
        </c:rich>
      </c:tx>
      <c:layout>
        <c:manualLayout>
          <c:xMode val="factor"/>
          <c:yMode val="factor"/>
          <c:x val="0.0657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35"/>
          <c:w val="0.985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8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ที่มากราฟ61!$B$3:$B$14</c:f>
              <c:numCache>
                <c:ptCount val="12"/>
                <c:pt idx="0">
                  <c:v>0.6882599151033549</c:v>
                </c:pt>
                <c:pt idx="1">
                  <c:v>0.6241389323743961</c:v>
                </c:pt>
                <c:pt idx="2">
                  <c:v>0.6701979146974567</c:v>
                </c:pt>
                <c:pt idx="3">
                  <c:v>0.5904734622497341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ที่มากราฟ61!$C$3:$C$14</c:f>
              <c:numCache>
                <c:ptCount val="12"/>
                <c:pt idx="0">
                  <c:v>0.7375802537177776</c:v>
                </c:pt>
                <c:pt idx="1">
                  <c:v>0.6081135040893695</c:v>
                </c:pt>
                <c:pt idx="2">
                  <c:v>0.6532938029820399</c:v>
                </c:pt>
                <c:pt idx="3">
                  <c:v>0.6137873814167922</c:v>
                </c:pt>
                <c:pt idx="4">
                  <c:v>0.6243493543542638</c:v>
                </c:pt>
                <c:pt idx="5">
                  <c:v>0.6850700600884179</c:v>
                </c:pt>
                <c:pt idx="6">
                  <c:v>0.5765553582864313</c:v>
                </c:pt>
                <c:pt idx="7">
                  <c:v>0.5454185277910959</c:v>
                </c:pt>
                <c:pt idx="8">
                  <c:v>0.663300497154613</c:v>
                </c:pt>
                <c:pt idx="9">
                  <c:v>0.6178042063913775</c:v>
                </c:pt>
                <c:pt idx="10">
                  <c:v>0.6658630130721628</c:v>
                </c:pt>
                <c:pt idx="11">
                  <c:v>0.6373147676023775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5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25"/>
          <c:y val="0.92175"/>
          <c:w val="0.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 (รายไตรมาส)</a:t>
            </a:r>
          </a:p>
        </c:rich>
      </c:tx>
      <c:layout>
        <c:manualLayout>
          <c:xMode val="factor"/>
          <c:yMode val="factor"/>
          <c:x val="0.0757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5"/>
          <c:w val="0.971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ที่มากราฟ61!$G$2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ที่มากราฟ61!$G$3:$G$7</c:f>
              <c:numCache>
                <c:ptCount val="5"/>
                <c:pt idx="0">
                  <c:v>0.6593942168689811</c:v>
                </c:pt>
                <c:pt idx="4">
                  <c:v>0.641931848213264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ที่มากราฟ61!$H$3:$H$7</c:f>
              <c:numCache>
                <c:ptCount val="5"/>
                <c:pt idx="0">
                  <c:v>0.6655068856383558</c:v>
                </c:pt>
                <c:pt idx="1">
                  <c:v>0.6406761792773353</c:v>
                </c:pt>
                <c:pt idx="2">
                  <c:v>0.5916188498835678</c:v>
                </c:pt>
                <c:pt idx="3">
                  <c:v>0.6397849710742722</c:v>
                </c:pt>
                <c:pt idx="4">
                  <c:v>0.6518826184376665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13184"/>
        <c:crosses val="autoZero"/>
        <c:auto val="1"/>
        <c:lblOffset val="100"/>
        <c:tickLblSkip val="1"/>
        <c:noMultiLvlLbl val="0"/>
      </c:catAx>
      <c:valAx>
        <c:axId val="1313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825"/>
              <c:y val="0.16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75"/>
          <c:y val="0.9125"/>
          <c:w val="0.35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ผู้ใช้น้ำเพิ่ม (ราย)</a:t>
            </a:r>
          </a:p>
        </c:rich>
      </c:tx>
      <c:layout>
        <c:manualLayout>
          <c:xMode val="factor"/>
          <c:yMode val="factor"/>
          <c:x val="0.05575"/>
          <c:y val="0.003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8325"/>
          <c:w val="0.94325"/>
          <c:h val="0.77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test!$A$9:$A$20</c:f>
              <c:strCache/>
            </c:strRef>
          </c:cat>
          <c:val>
            <c:numRef>
              <c:f>test!$B$9:$B$20</c:f>
              <c:numCache/>
            </c:numRef>
          </c:val>
          <c:shape val="box"/>
        </c:ser>
        <c:shape val="box"/>
        <c:axId val="11818657"/>
        <c:axId val="39259050"/>
      </c:bar3D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</c:scaling>
        <c:axPos val="l"/>
        <c:delete val="1"/>
        <c:majorTickMark val="out"/>
        <c:minorTickMark val="none"/>
        <c:tickLblPos val="nextTo"/>
        <c:crossAx val="118186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ปริมาณน้ำจำหน่าย (ล้าน ลบ.ม.)</a:t>
            </a:r>
          </a:p>
        </c:rich>
      </c:tx>
      <c:layout>
        <c:manualLayout>
          <c:xMode val="factor"/>
          <c:yMode val="factor"/>
          <c:x val="0.036"/>
          <c:y val="0.00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895"/>
          <c:w val="0.943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test!$A$25:$A$36</c:f>
              <c:strCache/>
            </c:strRef>
          </c:cat>
          <c:val>
            <c:numRef>
              <c:f>test!$B$25:$B$36</c:f>
              <c:numCache/>
            </c:numRef>
          </c:val>
          <c:shape val="box"/>
        </c:ser>
        <c:shape val="box"/>
        <c:axId val="17787131"/>
        <c:axId val="25866452"/>
      </c:bar3D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delete val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อัตราน้ำสูญเสีย</a:t>
            </a:r>
          </a:p>
        </c:rich>
      </c:tx>
      <c:layout>
        <c:manualLayout>
          <c:xMode val="factor"/>
          <c:yMode val="factor"/>
          <c:x val="0.014"/>
          <c:y val="0.00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895"/>
          <c:w val="0.943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test!$A$41:$A$52</c:f>
              <c:strCache/>
            </c:strRef>
          </c:cat>
          <c:val>
            <c:numRef>
              <c:f>test!$B$41:$B$52</c:f>
              <c:numCache/>
            </c:numRef>
          </c:val>
          <c:shape val="box"/>
        </c:ser>
        <c:shape val="box"/>
        <c:axId val="31471477"/>
        <c:axId val="14807838"/>
      </c:bar3D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delete val="1"/>
        <c:majorTickMark val="out"/>
        <c:minorTickMark val="none"/>
        <c:tickLblPos val="nextTo"/>
        <c:crossAx val="31471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ปริมาณน้ำจำหน่าย (ล้าน ลบ.ม.)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test!$A$25:$A$36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test!$B$25:$B$36</c:f>
              <c:numCache>
                <c:ptCount val="12"/>
                <c:pt idx="0">
                  <c:v>0.08099260000000001</c:v>
                </c:pt>
                <c:pt idx="1">
                  <c:v>0.0916014</c:v>
                </c:pt>
                <c:pt idx="2">
                  <c:v>0.0825204</c:v>
                </c:pt>
                <c:pt idx="3">
                  <c:v>0.0865729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4666715"/>
        <c:axId val="20673844"/>
      </c:bar3D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 val="autoZero"/>
        <c:auto val="1"/>
        <c:lblOffset val="100"/>
        <c:tickLblSkip val="12"/>
        <c:noMultiLvlLbl val="0"/>
      </c:catAx>
      <c:valAx>
        <c:axId val="20673844"/>
        <c:scaling>
          <c:orientation val="minMax"/>
        </c:scaling>
        <c:axPos val="l"/>
        <c:delete val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อัตราการใช้น้ำ</a:t>
            </a:r>
          </a:p>
        </c:rich>
      </c:tx>
      <c:layout>
        <c:manualLayout>
          <c:xMode val="factor"/>
          <c:yMode val="factor"/>
          <c:x val="0.0055"/>
          <c:y val="0.00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895"/>
          <c:w val="0.943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test!$A$57:$A$68</c:f>
              <c:strCache/>
            </c:strRef>
          </c:cat>
          <c:val>
            <c:numRef>
              <c:f>test!$B$57:$B$68</c:f>
              <c:numCache/>
            </c:numRef>
          </c:val>
          <c:shape val="box"/>
        </c:ser>
        <c:shape val="box"/>
        <c:axId val="66161679"/>
        <c:axId val="58584200"/>
      </c:bar3D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delete val="1"/>
        <c:majorTickMark val="out"/>
        <c:minorTickMark val="none"/>
        <c:tickLblPos val="nextTo"/>
        <c:crossAx val="661616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อัตราน้ำสูญเสีย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test!$A$41:$A$52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test!$B$41:$B$52</c:f>
              <c:numCache>
                <c:ptCount val="12"/>
                <c:pt idx="0">
                  <c:v>24.35196872806431</c:v>
                </c:pt>
                <c:pt idx="1">
                  <c:v>25.211923892321135</c:v>
                </c:pt>
                <c:pt idx="2">
                  <c:v>18.780756404357657</c:v>
                </c:pt>
                <c:pt idx="3">
                  <c:v>15.730850013208675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1846869"/>
        <c:axId val="63968638"/>
      </c:bar3D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 val="autoZero"/>
        <c:auto val="1"/>
        <c:lblOffset val="100"/>
        <c:tickLblSkip val="12"/>
        <c:noMultiLvlLbl val="0"/>
      </c:catAx>
      <c:valAx>
        <c:axId val="63968638"/>
        <c:scaling>
          <c:orientation val="minMax"/>
        </c:scaling>
        <c:axPos val="l"/>
        <c:delete val="1"/>
        <c:majorTickMark val="out"/>
        <c:minorTickMark val="none"/>
        <c:tickLblPos val="nextTo"/>
        <c:crossAx val="51846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อัตราการใช้น้ำ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test!$A$57:$A$68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test!$B$57:$B$68</c:f>
              <c:numCache>
                <c:ptCount val="12"/>
                <c:pt idx="0">
                  <c:v>0.4646802162968488</c:v>
                </c:pt>
                <c:pt idx="1">
                  <c:v>0.5420521924374223</c:v>
                </c:pt>
                <c:pt idx="2">
                  <c:v>0.47155861596045595</c:v>
                </c:pt>
                <c:pt idx="3">
                  <c:v>0.4932746080629492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8846831"/>
        <c:axId val="14077160"/>
      </c:bar3D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 val="autoZero"/>
        <c:auto val="1"/>
        <c:lblOffset val="100"/>
        <c:tickLblSkip val="12"/>
        <c:noMultiLvlLbl val="0"/>
      </c:catAx>
      <c:valAx>
        <c:axId val="14077160"/>
        <c:scaling>
          <c:orientation val="minMax"/>
        </c:scaling>
        <c:axPos val="l"/>
        <c:delete val="1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(รายเดือน)</a:t>
            </a:r>
          </a:p>
        </c:rich>
      </c:tx>
      <c:layout>
        <c:manualLayout>
          <c:xMode val="factor"/>
          <c:yMode val="factor"/>
          <c:x val="0.0492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59"/>
          <c:w val="0.972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ที่มากราฟ61!$B$48:$B$59</c:f>
              <c:numCache>
                <c:ptCount val="12"/>
                <c:pt idx="0">
                  <c:v>0.36342166666666664</c:v>
                </c:pt>
                <c:pt idx="1">
                  <c:v>0.27163066666666674</c:v>
                </c:pt>
                <c:pt idx="2">
                  <c:v>0.26916766666666675</c:v>
                </c:pt>
                <c:pt idx="3">
                  <c:v>0.42640666666666677</c:v>
                </c:pt>
                <c:pt idx="4">
                  <c:v>0.4640116666666666</c:v>
                </c:pt>
                <c:pt idx="5">
                  <c:v>0.21264366666666673</c:v>
                </c:pt>
                <c:pt idx="6">
                  <c:v>0.6835936666666667</c:v>
                </c:pt>
                <c:pt idx="7">
                  <c:v>0.7105886666666668</c:v>
                </c:pt>
                <c:pt idx="8">
                  <c:v>0.46692966666666674</c:v>
                </c:pt>
                <c:pt idx="9">
                  <c:v>0.5407316666666667</c:v>
                </c:pt>
                <c:pt idx="10">
                  <c:v>0.40902566666666673</c:v>
                </c:pt>
                <c:pt idx="11">
                  <c:v>0.32867866666666673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0_-;\-* #,##0.000_-;_-* &quot;-&quot;??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ที่มากราฟ61!$C$48:$C$59</c:f>
              <c:numCache>
                <c:ptCount val="12"/>
                <c:pt idx="0">
                  <c:v>0.4287138500000003</c:v>
                </c:pt>
                <c:pt idx="1">
                  <c:v>0.3025575399999998</c:v>
                </c:pt>
                <c:pt idx="2">
                  <c:v>0.45063015000000006</c:v>
                </c:pt>
                <c:pt idx="3">
                  <c:v>0.5954304399999998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ที่มากราฟ61!$D$48:$D$59</c:f>
              <c:numCache>
                <c:ptCount val="12"/>
                <c:pt idx="0">
                  <c:v>0.48618958</c:v>
                </c:pt>
                <c:pt idx="1">
                  <c:v>0.4341943899999998</c:v>
                </c:pt>
                <c:pt idx="2">
                  <c:v>0.3156597699999997</c:v>
                </c:pt>
                <c:pt idx="3">
                  <c:v>0.5409791899999998</c:v>
                </c:pt>
                <c:pt idx="4">
                  <c:v>0.5384873399999996</c:v>
                </c:pt>
                <c:pt idx="5">
                  <c:v>0.3094793899999999</c:v>
                </c:pt>
                <c:pt idx="6">
                  <c:v>0.7031443299999998</c:v>
                </c:pt>
                <c:pt idx="7">
                  <c:v>0.6636730500000003</c:v>
                </c:pt>
                <c:pt idx="8">
                  <c:v>0.4640649299999997</c:v>
                </c:pt>
                <c:pt idx="9">
                  <c:v>0.5757906499999998</c:v>
                </c:pt>
                <c:pt idx="10">
                  <c:v>0.4585059800000002</c:v>
                </c:pt>
                <c:pt idx="11">
                  <c:v>0.7051929100000005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0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4"/>
          <c:y val="0.79875"/>
          <c:w val="0.464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(รายเดือนสะสม)</a:t>
            </a:r>
          </a:p>
        </c:rich>
      </c:tx>
      <c:layout>
        <c:manualLayout>
          <c:xMode val="factor"/>
          <c:yMode val="factor"/>
          <c:x val="0.052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6925"/>
          <c:w val="0.938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ที่มากราฟ61!$G$48:$G$59</c:f>
              <c:numCache>
                <c:ptCount val="12"/>
                <c:pt idx="0">
                  <c:v>0.36342166666666664</c:v>
                </c:pt>
                <c:pt idx="1">
                  <c:v>0.7268433333333333</c:v>
                </c:pt>
                <c:pt idx="2">
                  <c:v>0.9984740000000001</c:v>
                </c:pt>
                <c:pt idx="3">
                  <c:v>1.2676416666666668</c:v>
                </c:pt>
                <c:pt idx="4">
                  <c:v>1.6940483333333336</c:v>
                </c:pt>
                <c:pt idx="5">
                  <c:v>2.1580600000000003</c:v>
                </c:pt>
                <c:pt idx="6">
                  <c:v>2.370703666666667</c:v>
                </c:pt>
                <c:pt idx="7">
                  <c:v>3.0542973333333334</c:v>
                </c:pt>
                <c:pt idx="8">
                  <c:v>3.764886</c:v>
                </c:pt>
                <c:pt idx="9">
                  <c:v>4.231815666666667</c:v>
                </c:pt>
                <c:pt idx="10">
                  <c:v>4.772547333333334</c:v>
                </c:pt>
                <c:pt idx="11">
                  <c:v>5.181573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0_-;\-* #,##0.000_-;_-* &quot;-&quot;??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ที่มากราฟ61!$H$48:$H$59</c:f>
              <c:numCache>
                <c:ptCount val="12"/>
                <c:pt idx="0">
                  <c:v>0.4287138500000003</c:v>
                </c:pt>
                <c:pt idx="1">
                  <c:v>0.7312713900000001</c:v>
                </c:pt>
                <c:pt idx="2">
                  <c:v>1.1819015400000001</c:v>
                </c:pt>
                <c:pt idx="3">
                  <c:v>1.77733198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ที่มากราฟ61!$I$48:$I$59</c:f>
              <c:numCache>
                <c:ptCount val="12"/>
                <c:pt idx="0">
                  <c:v>0.48618958</c:v>
                </c:pt>
                <c:pt idx="1">
                  <c:v>0.9203839699999998</c:v>
                </c:pt>
                <c:pt idx="2">
                  <c:v>1.2360437399999995</c:v>
                </c:pt>
                <c:pt idx="3">
                  <c:v>1.7770229299999993</c:v>
                </c:pt>
                <c:pt idx="4">
                  <c:v>2.315510269999999</c:v>
                </c:pt>
                <c:pt idx="5">
                  <c:v>2.624989659999999</c:v>
                </c:pt>
                <c:pt idx="6">
                  <c:v>3.3281339899999987</c:v>
                </c:pt>
                <c:pt idx="7">
                  <c:v>3.991807039999999</c:v>
                </c:pt>
                <c:pt idx="8">
                  <c:v>4.455871969999999</c:v>
                </c:pt>
                <c:pt idx="9">
                  <c:v>5.031662619999999</c:v>
                </c:pt>
                <c:pt idx="10">
                  <c:v>5.490168599999999</c:v>
                </c:pt>
                <c:pt idx="11">
                  <c:v>6.19536151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1702403"/>
        <c:axId val="18450716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42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702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5"/>
          <c:y val="0.15525"/>
          <c:w val="0.468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(รายไตรมาส)</a:t>
            </a:r>
          </a:p>
        </c:rich>
      </c:tx>
      <c:layout>
        <c:manualLayout>
          <c:xMode val="factor"/>
          <c:yMode val="factor"/>
          <c:x val="0.036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675"/>
          <c:w val="0.956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ที่มากราฟ61!$L$48:$L$51</c:f>
              <c:numCache>
                <c:ptCount val="4"/>
                <c:pt idx="0">
                  <c:v>1.2867075000000003</c:v>
                </c:pt>
                <c:pt idx="1">
                  <c:v>1.2867075000000003</c:v>
                </c:pt>
                <c:pt idx="2">
                  <c:v>1.2867075000000003</c:v>
                </c:pt>
                <c:pt idx="3">
                  <c:v>1.2867075000000003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ที่มากราฟ61!$M$48:$M$51</c:f>
              <c:numCache>
                <c:ptCount val="4"/>
                <c:pt idx="0">
                  <c:v>1.1819015400000001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ที่มากราฟ61!$N$48:$N$51</c:f>
              <c:numCache>
                <c:ptCount val="4"/>
                <c:pt idx="0">
                  <c:v>1.2360437399999995</c:v>
                </c:pt>
                <c:pt idx="1">
                  <c:v>1.3889459199999994</c:v>
                </c:pt>
                <c:pt idx="2">
                  <c:v>1.8308823099999998</c:v>
                </c:pt>
                <c:pt idx="3">
                  <c:v>1.7394895400000006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7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838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675"/>
          <c:y val="0.766"/>
          <c:w val="0.4457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(รายเดือน)</a:t>
            </a:r>
          </a:p>
        </c:rich>
      </c:tx>
      <c:layout>
        <c:manualLayout>
          <c:xMode val="factor"/>
          <c:yMode val="factor"/>
          <c:x val="0.026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295"/>
          <c:w val="0.958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ที่มากราฟ61!$B$33:$B$44</c:f>
              <c:numCache>
                <c:ptCount val="12"/>
                <c:pt idx="0">
                  <c:v>18</c:v>
                </c:pt>
                <c:pt idx="1">
                  <c:v>13</c:v>
                </c:pt>
                <c:pt idx="2">
                  <c:v>26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16</c:v>
                </c:pt>
                <c:pt idx="7">
                  <c:v>16</c:v>
                </c:pt>
                <c:pt idx="8">
                  <c:v>11</c:v>
                </c:pt>
                <c:pt idx="9">
                  <c:v>25</c:v>
                </c:pt>
                <c:pt idx="10">
                  <c:v>33</c:v>
                </c:pt>
                <c:pt idx="11">
                  <c:v>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ที่มากราฟ61!$C$33:$C$44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16</c:v>
                </c:pt>
                <c:pt idx="3">
                  <c:v>18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ที่มากราฟ61!$D$33:$D$44</c:f>
              <c:numCache>
                <c:ptCount val="12"/>
                <c:pt idx="0">
                  <c:v>14</c:v>
                </c:pt>
                <c:pt idx="1">
                  <c:v>11</c:v>
                </c:pt>
                <c:pt idx="2">
                  <c:v>30</c:v>
                </c:pt>
                <c:pt idx="3">
                  <c:v>22</c:v>
                </c:pt>
                <c:pt idx="4">
                  <c:v>13</c:v>
                </c:pt>
                <c:pt idx="5">
                  <c:v>19</c:v>
                </c:pt>
                <c:pt idx="6">
                  <c:v>8</c:v>
                </c:pt>
                <c:pt idx="7">
                  <c:v>17</c:v>
                </c:pt>
                <c:pt idx="8">
                  <c:v>8</c:v>
                </c:pt>
                <c:pt idx="9">
                  <c:v>15</c:v>
                </c:pt>
                <c:pt idx="10">
                  <c:v>34</c:v>
                </c:pt>
                <c:pt idx="11">
                  <c:v>23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8799255"/>
        <c:axId val="57866704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35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79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5"/>
          <c:y val="0.119"/>
          <c:w val="0.483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(รายเดือนสะสม)</a:t>
            </a:r>
          </a:p>
        </c:rich>
      </c:tx>
      <c:layout>
        <c:manualLayout>
          <c:xMode val="factor"/>
          <c:yMode val="factor"/>
          <c:x val="0.053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4175"/>
          <c:w val="0.96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ที่มากราฟ61!$G$33:$G$44</c:f>
              <c:numCache>
                <c:ptCount val="12"/>
                <c:pt idx="0">
                  <c:v>18</c:v>
                </c:pt>
                <c:pt idx="1">
                  <c:v>31</c:v>
                </c:pt>
                <c:pt idx="2">
                  <c:v>57</c:v>
                </c:pt>
                <c:pt idx="3">
                  <c:v>83</c:v>
                </c:pt>
                <c:pt idx="4">
                  <c:v>111</c:v>
                </c:pt>
                <c:pt idx="5">
                  <c:v>139</c:v>
                </c:pt>
                <c:pt idx="6">
                  <c:v>155</c:v>
                </c:pt>
                <c:pt idx="7">
                  <c:v>171</c:v>
                </c:pt>
                <c:pt idx="8">
                  <c:v>182</c:v>
                </c:pt>
                <c:pt idx="9">
                  <c:v>207</c:v>
                </c:pt>
                <c:pt idx="10">
                  <c:v>240</c:v>
                </c:pt>
                <c:pt idx="11">
                  <c:v>265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ที่มากราฟ61!$H$33:$H$44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39</c:v>
                </c:pt>
                <c:pt idx="3">
                  <c:v>57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ที่มากราฟ61!$I$33:$I$44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55</c:v>
                </c:pt>
                <c:pt idx="3">
                  <c:v>77</c:v>
                </c:pt>
                <c:pt idx="4">
                  <c:v>90</c:v>
                </c:pt>
                <c:pt idx="5">
                  <c:v>109</c:v>
                </c:pt>
                <c:pt idx="6">
                  <c:v>117</c:v>
                </c:pt>
                <c:pt idx="7">
                  <c:v>134</c:v>
                </c:pt>
                <c:pt idx="8">
                  <c:v>142</c:v>
                </c:pt>
                <c:pt idx="9">
                  <c:v>157</c:v>
                </c:pt>
                <c:pt idx="10">
                  <c:v>191</c:v>
                </c:pt>
                <c:pt idx="11">
                  <c:v>214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75"/>
              <c:y val="0.1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03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875"/>
          <c:y val="0.145"/>
          <c:w val="0.504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15</xdr:row>
      <xdr:rowOff>38100</xdr:rowOff>
    </xdr:from>
    <xdr:to>
      <xdr:col>7</xdr:col>
      <xdr:colOff>428625</xdr:colOff>
      <xdr:row>15</xdr:row>
      <xdr:rowOff>333375</xdr:rowOff>
    </xdr:to>
    <xdr:sp>
      <xdr:nvSpPr>
        <xdr:cNvPr id="1" name="หน้ายิ้ม 8"/>
        <xdr:cNvSpPr>
          <a:spLocks/>
        </xdr:cNvSpPr>
      </xdr:nvSpPr>
      <xdr:spPr>
        <a:xfrm>
          <a:off x="9886950" y="4819650"/>
          <a:ext cx="276225" cy="29527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28</xdr:row>
      <xdr:rowOff>190500</xdr:rowOff>
    </xdr:from>
    <xdr:to>
      <xdr:col>2</xdr:col>
      <xdr:colOff>1447800</xdr:colOff>
      <xdr:row>38</xdr:row>
      <xdr:rowOff>57150</xdr:rowOff>
    </xdr:to>
    <xdr:graphicFrame>
      <xdr:nvGraphicFramePr>
        <xdr:cNvPr id="2" name="Chart 16"/>
        <xdr:cNvGraphicFramePr/>
      </xdr:nvGraphicFramePr>
      <xdr:xfrm>
        <a:off x="257175" y="7277100"/>
        <a:ext cx="321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28</xdr:row>
      <xdr:rowOff>180975</xdr:rowOff>
    </xdr:from>
    <xdr:to>
      <xdr:col>4</xdr:col>
      <xdr:colOff>1533525</xdr:colOff>
      <xdr:row>38</xdr:row>
      <xdr:rowOff>19050</xdr:rowOff>
    </xdr:to>
    <xdr:graphicFrame>
      <xdr:nvGraphicFramePr>
        <xdr:cNvPr id="3" name="Chart 17"/>
        <xdr:cNvGraphicFramePr/>
      </xdr:nvGraphicFramePr>
      <xdr:xfrm>
        <a:off x="3819525" y="7277100"/>
        <a:ext cx="329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39</xdr:row>
      <xdr:rowOff>28575</xdr:rowOff>
    </xdr:from>
    <xdr:to>
      <xdr:col>3</xdr:col>
      <xdr:colOff>0</xdr:colOff>
      <xdr:row>49</xdr:row>
      <xdr:rowOff>57150</xdr:rowOff>
    </xdr:to>
    <xdr:graphicFrame>
      <xdr:nvGraphicFramePr>
        <xdr:cNvPr id="4" name="Chart 18"/>
        <xdr:cNvGraphicFramePr/>
      </xdr:nvGraphicFramePr>
      <xdr:xfrm>
        <a:off x="171450" y="7277100"/>
        <a:ext cx="3467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39</xdr:row>
      <xdr:rowOff>114300</xdr:rowOff>
    </xdr:from>
    <xdr:to>
      <xdr:col>4</xdr:col>
      <xdr:colOff>1704975</xdr:colOff>
      <xdr:row>49</xdr:row>
      <xdr:rowOff>152400</xdr:rowOff>
    </xdr:to>
    <xdr:graphicFrame>
      <xdr:nvGraphicFramePr>
        <xdr:cNvPr id="5" name="Chart 19"/>
        <xdr:cNvGraphicFramePr/>
      </xdr:nvGraphicFramePr>
      <xdr:xfrm>
        <a:off x="3819525" y="727710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161925</xdr:colOff>
      <xdr:row>11</xdr:row>
      <xdr:rowOff>47625</xdr:rowOff>
    </xdr:from>
    <xdr:to>
      <xdr:col>7</xdr:col>
      <xdr:colOff>428625</xdr:colOff>
      <xdr:row>11</xdr:row>
      <xdr:rowOff>333375</xdr:rowOff>
    </xdr:to>
    <xdr:sp>
      <xdr:nvSpPr>
        <xdr:cNvPr id="6" name="หน้ายิ้ม 8"/>
        <xdr:cNvSpPr>
          <a:spLocks/>
        </xdr:cNvSpPr>
      </xdr:nvSpPr>
      <xdr:spPr>
        <a:xfrm>
          <a:off x="9896475" y="3571875"/>
          <a:ext cx="266700" cy="285750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47625</xdr:rowOff>
    </xdr:from>
    <xdr:to>
      <xdr:col>7</xdr:col>
      <xdr:colOff>419100</xdr:colOff>
      <xdr:row>13</xdr:row>
      <xdr:rowOff>333375</xdr:rowOff>
    </xdr:to>
    <xdr:sp>
      <xdr:nvSpPr>
        <xdr:cNvPr id="7" name="หน้ายิ้ม 8"/>
        <xdr:cNvSpPr>
          <a:spLocks/>
        </xdr:cNvSpPr>
      </xdr:nvSpPr>
      <xdr:spPr>
        <a:xfrm>
          <a:off x="9886950" y="4200525"/>
          <a:ext cx="266700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38100</xdr:rowOff>
    </xdr:from>
    <xdr:to>
      <xdr:col>7</xdr:col>
      <xdr:colOff>428625</xdr:colOff>
      <xdr:row>7</xdr:row>
      <xdr:rowOff>323850</xdr:rowOff>
    </xdr:to>
    <xdr:sp>
      <xdr:nvSpPr>
        <xdr:cNvPr id="8" name="หน้ายิ้ม 8"/>
        <xdr:cNvSpPr>
          <a:spLocks/>
        </xdr:cNvSpPr>
      </xdr:nvSpPr>
      <xdr:spPr>
        <a:xfrm>
          <a:off x="9896475" y="2305050"/>
          <a:ext cx="266700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5</xdr:row>
      <xdr:rowOff>38100</xdr:rowOff>
    </xdr:from>
    <xdr:to>
      <xdr:col>7</xdr:col>
      <xdr:colOff>438150</xdr:colOff>
      <xdr:row>5</xdr:row>
      <xdr:rowOff>323850</xdr:rowOff>
    </xdr:to>
    <xdr:sp>
      <xdr:nvSpPr>
        <xdr:cNvPr id="9" name="หน้ายิ้ม 8"/>
        <xdr:cNvSpPr>
          <a:spLocks/>
        </xdr:cNvSpPr>
      </xdr:nvSpPr>
      <xdr:spPr>
        <a:xfrm>
          <a:off x="9906000" y="1676400"/>
          <a:ext cx="266700" cy="285750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9</xdr:row>
      <xdr:rowOff>47625</xdr:rowOff>
    </xdr:from>
    <xdr:to>
      <xdr:col>7</xdr:col>
      <xdr:colOff>428625</xdr:colOff>
      <xdr:row>9</xdr:row>
      <xdr:rowOff>333375</xdr:rowOff>
    </xdr:to>
    <xdr:sp>
      <xdr:nvSpPr>
        <xdr:cNvPr id="10" name="หน้ายิ้ม 8"/>
        <xdr:cNvSpPr>
          <a:spLocks/>
        </xdr:cNvSpPr>
      </xdr:nvSpPr>
      <xdr:spPr>
        <a:xfrm>
          <a:off x="9896475" y="2943225"/>
          <a:ext cx="266700" cy="285750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17</xdr:row>
      <xdr:rowOff>38100</xdr:rowOff>
    </xdr:from>
    <xdr:to>
      <xdr:col>7</xdr:col>
      <xdr:colOff>428625</xdr:colOff>
      <xdr:row>17</xdr:row>
      <xdr:rowOff>323850</xdr:rowOff>
    </xdr:to>
    <xdr:sp>
      <xdr:nvSpPr>
        <xdr:cNvPr id="11" name="หน้ายิ้ม 8"/>
        <xdr:cNvSpPr>
          <a:spLocks/>
        </xdr:cNvSpPr>
      </xdr:nvSpPr>
      <xdr:spPr>
        <a:xfrm>
          <a:off x="9896475" y="5448300"/>
          <a:ext cx="266700" cy="285750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685800</xdr:colOff>
      <xdr:row>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050" y="19050"/>
          <a:ext cx="5867400" cy="48577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การประปาส่วนภูมิภาคสาขาเกาะคา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7</xdr:col>
      <xdr:colOff>695325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9525" y="571500"/>
        <a:ext cx="5886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7</xdr:col>
      <xdr:colOff>695325</xdr:colOff>
      <xdr:row>42</xdr:row>
      <xdr:rowOff>180975</xdr:rowOff>
    </xdr:to>
    <xdr:graphicFrame>
      <xdr:nvGraphicFramePr>
        <xdr:cNvPr id="3" name="Chart 3"/>
        <xdr:cNvGraphicFramePr/>
      </xdr:nvGraphicFramePr>
      <xdr:xfrm>
        <a:off x="9525" y="4067175"/>
        <a:ext cx="58864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43</xdr:row>
      <xdr:rowOff>38100</xdr:rowOff>
    </xdr:from>
    <xdr:to>
      <xdr:col>7</xdr:col>
      <xdr:colOff>695325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9050" y="8077200"/>
        <a:ext cx="58769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8</xdr:col>
      <xdr:colOff>590550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9050" y="581025"/>
        <a:ext cx="5581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22</xdr:row>
      <xdr:rowOff>9525</xdr:rowOff>
    </xdr:from>
    <xdr:to>
      <xdr:col>8</xdr:col>
      <xdr:colOff>590550</xdr:colOff>
      <xdr:row>42</xdr:row>
      <xdr:rowOff>171450</xdr:rowOff>
    </xdr:to>
    <xdr:graphicFrame>
      <xdr:nvGraphicFramePr>
        <xdr:cNvPr id="2" name="Chart 3"/>
        <xdr:cNvGraphicFramePr/>
      </xdr:nvGraphicFramePr>
      <xdr:xfrm>
        <a:off x="19050" y="4143375"/>
        <a:ext cx="55816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42</xdr:row>
      <xdr:rowOff>142875</xdr:rowOff>
    </xdr:from>
    <xdr:to>
      <xdr:col>8</xdr:col>
      <xdr:colOff>590550</xdr:colOff>
      <xdr:row>61</xdr:row>
      <xdr:rowOff>180975</xdr:rowOff>
    </xdr:to>
    <xdr:graphicFrame>
      <xdr:nvGraphicFramePr>
        <xdr:cNvPr id="3" name="Chart 4"/>
        <xdr:cNvGraphicFramePr/>
      </xdr:nvGraphicFramePr>
      <xdr:xfrm>
        <a:off x="19050" y="8058150"/>
        <a:ext cx="55816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68</xdr:row>
      <xdr:rowOff>0</xdr:rowOff>
    </xdr:from>
    <xdr:to>
      <xdr:col>8</xdr:col>
      <xdr:colOff>590550</xdr:colOff>
      <xdr:row>90</xdr:row>
      <xdr:rowOff>104775</xdr:rowOff>
    </xdr:to>
    <xdr:graphicFrame>
      <xdr:nvGraphicFramePr>
        <xdr:cNvPr id="4" name="Chart 6"/>
        <xdr:cNvGraphicFramePr/>
      </xdr:nvGraphicFramePr>
      <xdr:xfrm>
        <a:off x="28575" y="12811125"/>
        <a:ext cx="55721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91</xdr:row>
      <xdr:rowOff>171450</xdr:rowOff>
    </xdr:from>
    <xdr:to>
      <xdr:col>8</xdr:col>
      <xdr:colOff>590550</xdr:colOff>
      <xdr:row>117</xdr:row>
      <xdr:rowOff>9525</xdr:rowOff>
    </xdr:to>
    <xdr:graphicFrame>
      <xdr:nvGraphicFramePr>
        <xdr:cNvPr id="5" name="Chart 7"/>
        <xdr:cNvGraphicFramePr/>
      </xdr:nvGraphicFramePr>
      <xdr:xfrm>
        <a:off x="19050" y="17278350"/>
        <a:ext cx="5581650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0</xdr:row>
      <xdr:rowOff>19050</xdr:rowOff>
    </xdr:from>
    <xdr:to>
      <xdr:col>8</xdr:col>
      <xdr:colOff>581025</xdr:colOff>
      <xdr:row>2</xdr:row>
      <xdr:rowOff>180975</xdr:rowOff>
    </xdr:to>
    <xdr:sp>
      <xdr:nvSpPr>
        <xdr:cNvPr id="6" name="Rectangle 1"/>
        <xdr:cNvSpPr>
          <a:spLocks/>
        </xdr:cNvSpPr>
      </xdr:nvSpPr>
      <xdr:spPr>
        <a:xfrm>
          <a:off x="28575" y="19050"/>
          <a:ext cx="5562600" cy="48577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การประปาส่วนภูมิภาคสาขาเกาะคา</a:t>
          </a:r>
        </a:p>
      </xdr:txBody>
    </xdr:sp>
    <xdr:clientData/>
  </xdr:twoCellAnchor>
  <xdr:twoCellAnchor>
    <xdr:from>
      <xdr:col>0</xdr:col>
      <xdr:colOff>38100</xdr:colOff>
      <xdr:row>64</xdr:row>
      <xdr:rowOff>57150</xdr:rowOff>
    </xdr:from>
    <xdr:to>
      <xdr:col>8</xdr:col>
      <xdr:colOff>590550</xdr:colOff>
      <xdr:row>67</xdr:row>
      <xdr:rowOff>19050</xdr:rowOff>
    </xdr:to>
    <xdr:sp>
      <xdr:nvSpPr>
        <xdr:cNvPr id="7" name="Rectangle 1"/>
        <xdr:cNvSpPr>
          <a:spLocks/>
        </xdr:cNvSpPr>
      </xdr:nvSpPr>
      <xdr:spPr>
        <a:xfrm>
          <a:off x="38100" y="12068175"/>
          <a:ext cx="5562600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การประปาส่วนภูมิภาคสาขาเกาะคา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123825</xdr:rowOff>
    </xdr:from>
    <xdr:to>
      <xdr:col>8</xdr:col>
      <xdr:colOff>581025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19050" y="647700"/>
        <a:ext cx="5591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62</xdr:row>
      <xdr:rowOff>171450</xdr:rowOff>
    </xdr:from>
    <xdr:to>
      <xdr:col>8</xdr:col>
      <xdr:colOff>590550</xdr:colOff>
      <xdr:row>89</xdr:row>
      <xdr:rowOff>152400</xdr:rowOff>
    </xdr:to>
    <xdr:graphicFrame>
      <xdr:nvGraphicFramePr>
        <xdr:cNvPr id="2" name="Chart 3"/>
        <xdr:cNvGraphicFramePr/>
      </xdr:nvGraphicFramePr>
      <xdr:xfrm>
        <a:off x="9525" y="11868150"/>
        <a:ext cx="56102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29</xdr:row>
      <xdr:rowOff>0</xdr:rowOff>
    </xdr:from>
    <xdr:to>
      <xdr:col>8</xdr:col>
      <xdr:colOff>590550</xdr:colOff>
      <xdr:row>55</xdr:row>
      <xdr:rowOff>9525</xdr:rowOff>
    </xdr:to>
    <xdr:graphicFrame>
      <xdr:nvGraphicFramePr>
        <xdr:cNvPr id="3" name="Chart 6"/>
        <xdr:cNvGraphicFramePr/>
      </xdr:nvGraphicFramePr>
      <xdr:xfrm>
        <a:off x="19050" y="5438775"/>
        <a:ext cx="560070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90</xdr:row>
      <xdr:rowOff>114300</xdr:rowOff>
    </xdr:from>
    <xdr:to>
      <xdr:col>8</xdr:col>
      <xdr:colOff>590550</xdr:colOff>
      <xdr:row>115</xdr:row>
      <xdr:rowOff>66675</xdr:rowOff>
    </xdr:to>
    <xdr:graphicFrame>
      <xdr:nvGraphicFramePr>
        <xdr:cNvPr id="4" name="Chart 9"/>
        <xdr:cNvGraphicFramePr/>
      </xdr:nvGraphicFramePr>
      <xdr:xfrm>
        <a:off x="9525" y="17040225"/>
        <a:ext cx="56102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8</xdr:col>
      <xdr:colOff>590550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9525" y="38100"/>
          <a:ext cx="5610225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การประปาส่วนภูมิภาคสาขาเกาะคา</a:t>
          </a:r>
        </a:p>
      </xdr:txBody>
    </xdr:sp>
    <xdr:clientData/>
  </xdr:twoCellAnchor>
  <xdr:twoCellAnchor>
    <xdr:from>
      <xdr:col>0</xdr:col>
      <xdr:colOff>28575</xdr:colOff>
      <xdr:row>59</xdr:row>
      <xdr:rowOff>76200</xdr:rowOff>
    </xdr:from>
    <xdr:to>
      <xdr:col>8</xdr:col>
      <xdr:colOff>590550</xdr:colOff>
      <xdr:row>62</xdr:row>
      <xdr:rowOff>38100</xdr:rowOff>
    </xdr:to>
    <xdr:sp>
      <xdr:nvSpPr>
        <xdr:cNvPr id="6" name="Rectangle 1"/>
        <xdr:cNvSpPr>
          <a:spLocks/>
        </xdr:cNvSpPr>
      </xdr:nvSpPr>
      <xdr:spPr>
        <a:xfrm>
          <a:off x="28575" y="11163300"/>
          <a:ext cx="5591175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การประปาส่วนภูมิภาคสาขาเกาะคา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133350</xdr:rowOff>
    </xdr:from>
    <xdr:to>
      <xdr:col>8</xdr:col>
      <xdr:colOff>495300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866900" y="1276350"/>
        <a:ext cx="35052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8</xdr:col>
      <xdr:colOff>466725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828800" y="4381500"/>
        <a:ext cx="35147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8</xdr:col>
      <xdr:colOff>466725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1828800" y="7429500"/>
        <a:ext cx="35147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8</xdr:col>
      <xdr:colOff>466725</xdr:colOff>
      <xdr:row>68</xdr:row>
      <xdr:rowOff>152400</xdr:rowOff>
    </xdr:to>
    <xdr:graphicFrame>
      <xdr:nvGraphicFramePr>
        <xdr:cNvPr id="4" name="Chart 4"/>
        <xdr:cNvGraphicFramePr/>
      </xdr:nvGraphicFramePr>
      <xdr:xfrm>
        <a:off x="1828800" y="10477500"/>
        <a:ext cx="35147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DATA_PWA9_61%20det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-&#3585;&#3624;&#361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old"/>
      <sheetName val="รวมold"/>
      <sheetName val="รวม"/>
      <sheetName val="เขต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17">
        <row r="10">
          <cell r="D10">
            <v>266</v>
          </cell>
          <cell r="E10">
            <v>14</v>
          </cell>
          <cell r="F10">
            <v>9</v>
          </cell>
          <cell r="G10">
            <v>16</v>
          </cell>
          <cell r="I10">
            <v>18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</row>
        <row r="27">
          <cell r="D27">
            <v>5848</v>
          </cell>
          <cell r="E27">
            <v>5629</v>
          </cell>
          <cell r="F27">
            <v>5637</v>
          </cell>
          <cell r="G27">
            <v>5653</v>
          </cell>
          <cell r="I27">
            <v>5670</v>
          </cell>
          <cell r="T27">
            <v>5670</v>
          </cell>
        </row>
        <row r="31">
          <cell r="D31">
            <v>1041270</v>
          </cell>
          <cell r="E31">
            <v>80992.6</v>
          </cell>
          <cell r="F31">
            <v>91601.4</v>
          </cell>
          <cell r="G31">
            <v>82520.4</v>
          </cell>
          <cell r="I31">
            <v>86572.9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39.4</v>
          </cell>
          <cell r="F32">
            <v>1.9</v>
          </cell>
          <cell r="G32">
            <v>22.1</v>
          </cell>
          <cell r="I32">
            <v>1.5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</row>
        <row r="35">
          <cell r="D35">
            <v>1225020</v>
          </cell>
          <cell r="E35">
            <v>107117.13</v>
          </cell>
          <cell r="F35">
            <v>122483.83</v>
          </cell>
          <cell r="G35">
            <v>101629.24</v>
          </cell>
          <cell r="I35">
            <v>102735.58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</row>
        <row r="40">
          <cell r="D40">
            <v>14.999755106039084</v>
          </cell>
        </row>
        <row r="42">
          <cell r="D42">
            <v>0.4976961829288111</v>
          </cell>
          <cell r="E42">
            <v>0.4646802162968488</v>
          </cell>
          <cell r="F42">
            <v>0.5420521924374223</v>
          </cell>
          <cell r="G42">
            <v>0.47155861596045595</v>
          </cell>
          <cell r="H42">
            <v>0.49214351028408065</v>
          </cell>
          <cell r="I42">
            <v>0.4932746080629492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U42">
            <v>0.16990569833279362</v>
          </cell>
          <cell r="V42">
            <v>0</v>
          </cell>
          <cell r="W42">
            <v>0</v>
          </cell>
        </row>
        <row r="59">
          <cell r="E59">
            <v>55.743959999999994</v>
          </cell>
          <cell r="F59">
            <v>57.172000000000004</v>
          </cell>
          <cell r="G59">
            <v>55.305</v>
          </cell>
          <cell r="I59">
            <v>51.119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</row>
        <row r="64">
          <cell r="D64">
            <v>18255960</v>
          </cell>
          <cell r="E64">
            <v>1460128.2600000002</v>
          </cell>
          <cell r="F64">
            <v>1659843.53</v>
          </cell>
          <cell r="G64">
            <v>1502679.64</v>
          </cell>
          <cell r="I64">
            <v>1594590.0199999998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</row>
        <row r="227">
          <cell r="D227">
            <v>13109130</v>
          </cell>
          <cell r="E227">
            <v>1031414.4099999999</v>
          </cell>
          <cell r="F227">
            <v>1357285.9900000002</v>
          </cell>
          <cell r="G227">
            <v>1052049.49</v>
          </cell>
          <cell r="I227">
            <v>999159.5800000001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</row>
        <row r="289">
          <cell r="D289">
            <v>5146885</v>
          </cell>
          <cell r="E289">
            <v>-258056.5799999996</v>
          </cell>
          <cell r="F289">
            <v>-348580.0100000001</v>
          </cell>
          <cell r="G289">
            <v>-167328.66000000015</v>
          </cell>
          <cell r="I289">
            <v>-77021.34000000032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</row>
        <row r="335">
          <cell r="D335">
            <v>35.49673640827434</v>
          </cell>
          <cell r="E335">
            <v>43.51622302002427</v>
          </cell>
          <cell r="F335">
            <v>34.08967832046193</v>
          </cell>
          <cell r="G335">
            <v>37.113464184555</v>
          </cell>
          <cell r="H335">
            <v>38.05012094541594</v>
          </cell>
          <cell r="I335">
            <v>36.818132726053314</v>
          </cell>
          <cell r="J335" t="str">
            <v>-</v>
          </cell>
          <cell r="K335" t="str">
            <v>-</v>
          </cell>
          <cell r="M335" t="str">
            <v>-</v>
          </cell>
          <cell r="N335" t="str">
            <v>-</v>
          </cell>
          <cell r="O335" t="str">
            <v>-</v>
          </cell>
          <cell r="Q335" t="str">
            <v>-</v>
          </cell>
          <cell r="R335" t="str">
            <v>-</v>
          </cell>
          <cell r="S335" t="str">
            <v>-</v>
          </cell>
          <cell r="T335">
            <v>37.73414220546316</v>
          </cell>
          <cell r="U335">
            <v>36.818132726053314</v>
          </cell>
          <cell r="V335" t="str">
            <v>-</v>
          </cell>
          <cell r="W335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  <sheetDataSet>
      <sheetData sheetId="1">
        <row r="46">
          <cell r="AB46">
            <v>18</v>
          </cell>
          <cell r="AC46">
            <v>13</v>
          </cell>
          <cell r="AD46">
            <v>26</v>
          </cell>
          <cell r="AE46">
            <v>26</v>
          </cell>
          <cell r="AF46">
            <v>28</v>
          </cell>
          <cell r="AG46">
            <v>28</v>
          </cell>
          <cell r="AH46">
            <v>16</v>
          </cell>
          <cell r="AI46">
            <v>16</v>
          </cell>
          <cell r="AJ46">
            <v>11</v>
          </cell>
          <cell r="AK46">
            <v>25</v>
          </cell>
          <cell r="AL46">
            <v>33</v>
          </cell>
          <cell r="AM46">
            <v>25</v>
          </cell>
        </row>
      </sheetData>
      <sheetData sheetId="3">
        <row r="46">
          <cell r="AE46">
            <v>104388</v>
          </cell>
        </row>
      </sheetData>
      <sheetData sheetId="4">
        <row r="46">
          <cell r="AE46">
            <v>87006</v>
          </cell>
        </row>
      </sheetData>
      <sheetData sheetId="7">
        <row r="47">
          <cell r="AC47">
            <v>0.40242340099018586</v>
          </cell>
          <cell r="AD47">
            <v>0.4357615627577605</v>
          </cell>
          <cell r="AE47">
            <v>0.4122691510984469</v>
          </cell>
          <cell r="AF47">
            <v>0.4508011108737449</v>
          </cell>
          <cell r="AG47">
            <v>0.4674022152251688</v>
          </cell>
          <cell r="AH47">
            <v>0.43167506418795004</v>
          </cell>
          <cell r="AI47">
            <v>0.5213839481118937</v>
          </cell>
          <cell r="AJ47">
            <v>0.5519948055141465</v>
          </cell>
          <cell r="AK47">
            <v>0.4822618340265399</v>
          </cell>
          <cell r="AL47">
            <v>0.4294950562133235</v>
          </cell>
          <cell r="AM47">
            <v>0.4331742698988356</v>
          </cell>
          <cell r="AN47">
            <v>0.4387928151252238</v>
          </cell>
        </row>
      </sheetData>
      <sheetData sheetId="21">
        <row r="80">
          <cell r="F80">
            <v>1513994</v>
          </cell>
        </row>
      </sheetData>
      <sheetData sheetId="38">
        <row r="80">
          <cell r="E80">
            <v>1087587.3333333333</v>
          </cell>
        </row>
      </sheetData>
      <sheetData sheetId="42">
        <row r="80">
          <cell r="B80">
            <v>363421.6666666666</v>
          </cell>
          <cell r="C80">
            <v>271630.66666666674</v>
          </cell>
          <cell r="D80">
            <v>269167.66666666674</v>
          </cell>
          <cell r="E80">
            <v>426406.66666666674</v>
          </cell>
          <cell r="F80">
            <v>464011.6666666666</v>
          </cell>
          <cell r="G80">
            <v>212643.66666666674</v>
          </cell>
          <cell r="H80">
            <v>683593.6666666666</v>
          </cell>
          <cell r="I80">
            <v>710588.6666666667</v>
          </cell>
          <cell r="J80">
            <v>466929.66666666674</v>
          </cell>
          <cell r="K80">
            <v>540731.6666666667</v>
          </cell>
          <cell r="L80">
            <v>409025.66666666674</v>
          </cell>
          <cell r="M80">
            <v>328678.66666666674</v>
          </cell>
        </row>
      </sheetData>
      <sheetData sheetId="49">
        <row r="4">
          <cell r="Q4">
            <v>83.34932533733132</v>
          </cell>
        </row>
        <row r="19">
          <cell r="Q19">
            <v>330619.48611313617</v>
          </cell>
        </row>
        <row r="38">
          <cell r="Q38">
            <v>5741702.370883623</v>
          </cell>
        </row>
        <row r="59">
          <cell r="Q59">
            <v>3998435.456218012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17.28125" defaultRowHeight="19.5" customHeight="1"/>
  <cols>
    <col min="1" max="1" width="30.421875" style="96" customWidth="1"/>
    <col min="2" max="2" width="20.57421875" style="102" hidden="1" customWidth="1"/>
    <col min="3" max="3" width="24.140625" style="102" customWidth="1"/>
    <col min="4" max="4" width="29.140625" style="102" customWidth="1"/>
    <col min="5" max="5" width="31.00390625" style="102" bestFit="1" customWidth="1"/>
    <col min="6" max="6" width="13.421875" style="100" bestFit="1" customWidth="1"/>
    <col min="7" max="7" width="17.8515625" style="100" bestFit="1" customWidth="1"/>
    <col min="8" max="8" width="9.28125" style="100" customWidth="1"/>
    <col min="9" max="9" width="17.421875" style="51" customWidth="1"/>
    <col min="10" max="18" width="17.28125" style="51" customWidth="1"/>
    <col min="19" max="16384" width="17.28125" style="103" customWidth="1"/>
  </cols>
  <sheetData>
    <row r="1" spans="1:8" ht="30.75">
      <c r="A1" s="166" t="s">
        <v>82</v>
      </c>
      <c r="B1" s="166"/>
      <c r="C1" s="166"/>
      <c r="D1" s="166"/>
      <c r="E1" s="166"/>
      <c r="F1" s="166"/>
      <c r="G1" s="166"/>
      <c r="H1" s="166"/>
    </row>
    <row r="2" spans="1:8" ht="30.75">
      <c r="A2" s="167" t="s">
        <v>98</v>
      </c>
      <c r="B2" s="167"/>
      <c r="C2" s="167"/>
      <c r="D2" s="167"/>
      <c r="E2" s="167"/>
      <c r="F2" s="167"/>
      <c r="G2" s="167"/>
      <c r="H2" s="167"/>
    </row>
    <row r="4" spans="1:8" s="55" customFormat="1" ht="28.5" customHeight="1">
      <c r="A4" s="52" t="s">
        <v>74</v>
      </c>
      <c r="B4" s="52" t="s">
        <v>75</v>
      </c>
      <c r="C4" s="52" t="s">
        <v>76</v>
      </c>
      <c r="D4" s="53" t="s">
        <v>96</v>
      </c>
      <c r="E4" s="53" t="s">
        <v>97</v>
      </c>
      <c r="F4" s="53" t="s">
        <v>77</v>
      </c>
      <c r="G4" s="52" t="s">
        <v>78</v>
      </c>
      <c r="H4" s="54"/>
    </row>
    <row r="5" spans="1:8" ht="19.5" customHeight="1">
      <c r="A5" s="56"/>
      <c r="B5" s="57"/>
      <c r="C5" s="57"/>
      <c r="D5" s="58"/>
      <c r="E5" s="57"/>
      <c r="F5" s="59"/>
      <c r="G5" s="60"/>
      <c r="H5" s="60"/>
    </row>
    <row r="6" spans="1:8" ht="30" customHeight="1">
      <c r="A6" s="61" t="s">
        <v>79</v>
      </c>
      <c r="B6" s="62">
        <f>+C6</f>
        <v>266</v>
      </c>
      <c r="C6" s="63">
        <f>+data!B4</f>
        <v>266</v>
      </c>
      <c r="D6" s="64">
        <f>+'[3]Goal4M'!$Q$4</f>
        <v>83.34932533733132</v>
      </c>
      <c r="E6" s="65">
        <f>+data!Q4</f>
        <v>57</v>
      </c>
      <c r="F6" s="66">
        <f>+E6-D6</f>
        <v>-26.349325337331322</v>
      </c>
      <c r="G6" s="67" t="s">
        <v>26</v>
      </c>
      <c r="H6" s="68"/>
    </row>
    <row r="7" spans="1:8" ht="19.5" customHeight="1">
      <c r="A7" s="69"/>
      <c r="B7" s="70"/>
      <c r="C7" s="71"/>
      <c r="D7" s="71"/>
      <c r="E7" s="72"/>
      <c r="F7" s="71"/>
      <c r="G7" s="73"/>
      <c r="H7" s="74"/>
    </row>
    <row r="8" spans="1:8" ht="30" customHeight="1">
      <c r="A8" s="61" t="s">
        <v>80</v>
      </c>
      <c r="B8" s="75">
        <f>+C8</f>
        <v>1.04127</v>
      </c>
      <c r="C8" s="76">
        <f>+data!B13</f>
        <v>1.04127</v>
      </c>
      <c r="D8" s="77">
        <f>+'[3]Goal4M'!$Q$19/10^6</f>
        <v>0.3306194861131362</v>
      </c>
      <c r="E8" s="78">
        <f>+data!Q13</f>
        <v>0.3416873</v>
      </c>
      <c r="F8" s="79">
        <f>+E8-D8</f>
        <v>0.011067813886863842</v>
      </c>
      <c r="G8" s="67" t="s">
        <v>27</v>
      </c>
      <c r="H8" s="68"/>
    </row>
    <row r="9" spans="1:8" ht="19.5" customHeight="1">
      <c r="A9" s="69"/>
      <c r="B9" s="70"/>
      <c r="C9" s="71"/>
      <c r="D9" s="71"/>
      <c r="E9" s="72"/>
      <c r="F9" s="71"/>
      <c r="G9" s="74"/>
      <c r="H9" s="74"/>
    </row>
    <row r="10" spans="1:8" ht="30" customHeight="1">
      <c r="A10" s="61" t="s">
        <v>58</v>
      </c>
      <c r="B10" s="80">
        <f>+C10</f>
        <v>14.999755106039084</v>
      </c>
      <c r="C10" s="81">
        <f>+data!B19</f>
        <v>14.999755106039084</v>
      </c>
      <c r="D10" s="82">
        <f>+C10</f>
        <v>14.999755106039084</v>
      </c>
      <c r="E10" s="83">
        <f>+data!Q19</f>
        <v>21.24904410665744</v>
      </c>
      <c r="F10" s="84">
        <f>+E10-D10</f>
        <v>6.249289000618356</v>
      </c>
      <c r="G10" s="67" t="s">
        <v>30</v>
      </c>
      <c r="H10" s="68"/>
    </row>
    <row r="11" spans="1:8" ht="19.5" customHeight="1">
      <c r="A11" s="69"/>
      <c r="B11" s="85"/>
      <c r="C11" s="86"/>
      <c r="D11" s="86"/>
      <c r="E11" s="87"/>
      <c r="F11" s="86"/>
      <c r="G11" s="74"/>
      <c r="H11" s="74"/>
    </row>
    <row r="12" spans="1:8" ht="30" customHeight="1">
      <c r="A12" s="61" t="s">
        <v>33</v>
      </c>
      <c r="B12" s="75">
        <f>+C12</f>
        <v>0.4976961829288111</v>
      </c>
      <c r="C12" s="76">
        <f>+data!B22</f>
        <v>0.4976961829288111</v>
      </c>
      <c r="D12" s="77">
        <f>+C12</f>
        <v>0.4976961829288111</v>
      </c>
      <c r="E12" s="78">
        <f>+data!Q22</f>
        <v>0.492</v>
      </c>
      <c r="F12" s="79">
        <f>+E12-D12</f>
        <v>-0.005696182928811133</v>
      </c>
      <c r="G12" s="67" t="s">
        <v>34</v>
      </c>
      <c r="H12" s="68"/>
    </row>
    <row r="13" spans="1:8" ht="19.5" customHeight="1">
      <c r="A13" s="69"/>
      <c r="B13" s="85"/>
      <c r="C13" s="86"/>
      <c r="D13" s="86"/>
      <c r="E13" s="87"/>
      <c r="F13" s="86"/>
      <c r="G13" s="74"/>
      <c r="H13" s="74"/>
    </row>
    <row r="14" spans="1:8" ht="30" customHeight="1">
      <c r="A14" s="61" t="s">
        <v>35</v>
      </c>
      <c r="B14" s="75">
        <f>+C14</f>
        <v>18.25596</v>
      </c>
      <c r="C14" s="76">
        <f>+data!B25</f>
        <v>18.25596</v>
      </c>
      <c r="D14" s="77">
        <f>+'[3]Goal4M'!$Q$38/10^6</f>
        <v>5.7417023708836235</v>
      </c>
      <c r="E14" s="78">
        <f>+data!Q25</f>
        <v>6.21724145</v>
      </c>
      <c r="F14" s="79">
        <f>+E14-D14</f>
        <v>0.47553907911637694</v>
      </c>
      <c r="G14" s="67" t="s">
        <v>36</v>
      </c>
      <c r="H14" s="68"/>
    </row>
    <row r="15" spans="1:8" ht="19.5" customHeight="1">
      <c r="A15" s="69"/>
      <c r="B15" s="85"/>
      <c r="C15" s="86"/>
      <c r="D15" s="86"/>
      <c r="E15" s="87"/>
      <c r="F15" s="86"/>
      <c r="G15" s="74"/>
      <c r="H15" s="74"/>
    </row>
    <row r="16" spans="1:8" ht="30" customHeight="1">
      <c r="A16" s="61" t="s">
        <v>37</v>
      </c>
      <c r="B16" s="75">
        <v>508.496</v>
      </c>
      <c r="C16" s="76">
        <f>+data!B28</f>
        <v>13.10913</v>
      </c>
      <c r="D16" s="77">
        <f>+'[3]Goal4M'!$Q$59/10^6</f>
        <v>3.998435456218012</v>
      </c>
      <c r="E16" s="78">
        <f>+data!Q28</f>
        <v>4.43990947</v>
      </c>
      <c r="F16" s="79">
        <f>+E16-D16</f>
        <v>0.4414740137819879</v>
      </c>
      <c r="G16" s="67" t="s">
        <v>36</v>
      </c>
      <c r="H16" s="68"/>
    </row>
    <row r="17" spans="1:8" ht="19.5" customHeight="1">
      <c r="A17" s="69"/>
      <c r="B17" s="85"/>
      <c r="C17" s="86"/>
      <c r="D17" s="86"/>
      <c r="E17" s="87"/>
      <c r="F17" s="86"/>
      <c r="G17" s="74"/>
      <c r="H17" s="74"/>
    </row>
    <row r="18" spans="1:8" ht="30" customHeight="1">
      <c r="A18" s="88" t="s">
        <v>81</v>
      </c>
      <c r="B18" s="89">
        <f>+B14-B16</f>
        <v>-490.24003999999996</v>
      </c>
      <c r="C18" s="90">
        <f>+C14-C16</f>
        <v>5.146830000000001</v>
      </c>
      <c r="D18" s="91">
        <f>+D14-D16</f>
        <v>1.7432669146656115</v>
      </c>
      <c r="E18" s="92">
        <f>+E14-E16</f>
        <v>1.7773319800000005</v>
      </c>
      <c r="F18" s="93">
        <f>+E18-D18</f>
        <v>0.03406506533438902</v>
      </c>
      <c r="G18" s="94" t="s">
        <v>36</v>
      </c>
      <c r="H18" s="95"/>
    </row>
    <row r="19" spans="2:6" ht="19.5" customHeight="1">
      <c r="B19" s="97"/>
      <c r="C19" s="97"/>
      <c r="D19" s="98"/>
      <c r="E19" s="97"/>
      <c r="F19" s="99"/>
    </row>
    <row r="20" ht="19.5" customHeight="1">
      <c r="A20" s="101"/>
    </row>
    <row r="25" ht="19.5" customHeight="1" hidden="1"/>
    <row r="26" ht="19.5" customHeight="1" hidden="1"/>
    <row r="27" spans="1:8" ht="19.5" customHeight="1" hidden="1">
      <c r="A27" s="166" t="s">
        <v>92</v>
      </c>
      <c r="B27" s="166"/>
      <c r="C27" s="166"/>
      <c r="D27" s="166"/>
      <c r="E27" s="166"/>
      <c r="F27" s="166"/>
      <c r="G27" s="166"/>
      <c r="H27" s="166"/>
    </row>
    <row r="28" spans="1:8" ht="30.75" hidden="1">
      <c r="A28" s="167" t="s">
        <v>91</v>
      </c>
      <c r="B28" s="167"/>
      <c r="C28" s="167"/>
      <c r="D28" s="167"/>
      <c r="E28" s="167"/>
      <c r="F28" s="167"/>
      <c r="G28" s="167"/>
      <c r="H28" s="167"/>
    </row>
    <row r="29" ht="19.5" customHeight="1" hidden="1"/>
    <row r="30" ht="19.5" customHeight="1" hidden="1"/>
    <row r="31" ht="19.5" customHeight="1" hidden="1"/>
    <row r="32" ht="19.5" customHeight="1" hidden="1"/>
    <row r="33" ht="19.5" customHeight="1" hidden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</sheetData>
  <sheetProtection/>
  <mergeCells count="4">
    <mergeCell ref="A1:H1"/>
    <mergeCell ref="A2:H2"/>
    <mergeCell ref="A27:H27"/>
    <mergeCell ref="A28:H28"/>
  </mergeCells>
  <printOptions/>
  <pageMargins left="0.8661417322834646" right="0.1968503937007874" top="0.8661417322834646" bottom="0.1968503937007874" header="0.1968503937007874" footer="0.1968503937007874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showGridLines="0" zoomScale="55" zoomScaleNormal="55" zoomScalePageLayoutView="0" workbookViewId="0" topLeftCell="A1">
      <selection activeCell="V1" sqref="V1"/>
    </sheetView>
  </sheetViews>
  <sheetFormatPr defaultColWidth="0" defaultRowHeight="19.5" customHeight="1"/>
  <cols>
    <col min="1" max="1" width="24.8515625" style="140" customWidth="1"/>
    <col min="2" max="2" width="10.57421875" style="156" bestFit="1" customWidth="1"/>
    <col min="3" max="3" width="9.28125" style="156" bestFit="1" customWidth="1"/>
    <col min="4" max="4" width="9.7109375" style="156" customWidth="1"/>
    <col min="5" max="5" width="11.421875" style="157" customWidth="1"/>
    <col min="6" max="13" width="10.140625" style="157" bestFit="1" customWidth="1"/>
    <col min="14" max="14" width="10.140625" style="157" customWidth="1"/>
    <col min="15" max="15" width="10.140625" style="157" bestFit="1" customWidth="1"/>
    <col min="16" max="16" width="10.00390625" style="157" customWidth="1"/>
    <col min="17" max="17" width="10.57421875" style="157" bestFit="1" customWidth="1"/>
    <col min="18" max="21" width="10.140625" style="140" bestFit="1" customWidth="1"/>
    <col min="22" max="22" width="1.8515625" style="140" customWidth="1"/>
    <col min="23" max="16384" width="0" style="140" hidden="1" customWidth="1"/>
  </cols>
  <sheetData>
    <row r="1" spans="1:21" s="126" customFormat="1" ht="48" customHeight="1" thickBot="1">
      <c r="A1" s="220" t="s">
        <v>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2"/>
    </row>
    <row r="2" spans="1:21" s="128" customFormat="1" ht="34.5" customHeight="1">
      <c r="A2" s="127" t="s">
        <v>42</v>
      </c>
      <c r="B2" s="168" t="s">
        <v>13</v>
      </c>
      <c r="C2" s="169"/>
      <c r="D2" s="172"/>
      <c r="E2" s="168" t="s">
        <v>17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1" t="s">
        <v>18</v>
      </c>
      <c r="S2" s="169"/>
      <c r="T2" s="169"/>
      <c r="U2" s="170"/>
    </row>
    <row r="3" spans="1:21" s="138" customFormat="1" ht="24.75" customHeight="1">
      <c r="A3" s="129">
        <v>2561</v>
      </c>
      <c r="B3" s="130" t="s">
        <v>23</v>
      </c>
      <c r="C3" s="131" t="s">
        <v>24</v>
      </c>
      <c r="D3" s="131" t="s">
        <v>25</v>
      </c>
      <c r="E3" s="132" t="s">
        <v>0</v>
      </c>
      <c r="F3" s="133" t="s">
        <v>1</v>
      </c>
      <c r="G3" s="133" t="s">
        <v>2</v>
      </c>
      <c r="H3" s="133" t="s">
        <v>3</v>
      </c>
      <c r="I3" s="133" t="s">
        <v>4</v>
      </c>
      <c r="J3" s="133" t="s">
        <v>5</v>
      </c>
      <c r="K3" s="133" t="s">
        <v>6</v>
      </c>
      <c r="L3" s="133" t="s">
        <v>7</v>
      </c>
      <c r="M3" s="133" t="s">
        <v>8</v>
      </c>
      <c r="N3" s="133" t="s">
        <v>9</v>
      </c>
      <c r="O3" s="133" t="s">
        <v>10</v>
      </c>
      <c r="P3" s="133" t="s">
        <v>11</v>
      </c>
      <c r="Q3" s="134" t="s">
        <v>16</v>
      </c>
      <c r="R3" s="135" t="s">
        <v>19</v>
      </c>
      <c r="S3" s="136" t="s">
        <v>20</v>
      </c>
      <c r="T3" s="136" t="s">
        <v>21</v>
      </c>
      <c r="U3" s="137" t="s">
        <v>22</v>
      </c>
    </row>
    <row r="4" spans="1:21" ht="19.5" customHeight="1">
      <c r="A4" s="139" t="s">
        <v>12</v>
      </c>
      <c r="B4" s="173">
        <f>+'[2]23'!$D$10</f>
        <v>266</v>
      </c>
      <c r="C4" s="173">
        <f>B4/4</f>
        <v>66.5</v>
      </c>
      <c r="D4" s="173">
        <f>+'[3]ผู้ใช้น้ำเพิ่ม-cal'!$AE$46</f>
        <v>26</v>
      </c>
      <c r="E4" s="175">
        <f>+'[2]23'!E10</f>
        <v>14</v>
      </c>
      <c r="F4" s="175">
        <f>+'[2]23'!F10</f>
        <v>9</v>
      </c>
      <c r="G4" s="175">
        <f>+'[2]23'!G10</f>
        <v>16</v>
      </c>
      <c r="H4" s="175">
        <f>+'[2]23'!I10</f>
        <v>18</v>
      </c>
      <c r="I4" s="175">
        <f>+'[2]23'!J10</f>
        <v>0</v>
      </c>
      <c r="J4" s="175">
        <f>+'[2]23'!K10</f>
        <v>0</v>
      </c>
      <c r="K4" s="175">
        <f>+'[2]23'!M10</f>
        <v>0</v>
      </c>
      <c r="L4" s="175">
        <f>+'[2]23'!N10</f>
        <v>0</v>
      </c>
      <c r="M4" s="175">
        <f>+'[2]23'!O10</f>
        <v>0</v>
      </c>
      <c r="N4" s="175">
        <f>+'[2]23'!Q10</f>
        <v>0</v>
      </c>
      <c r="O4" s="175">
        <f>+'[2]23'!R10</f>
        <v>0</v>
      </c>
      <c r="P4" s="175">
        <f>+'[2]23'!S10</f>
        <v>0</v>
      </c>
      <c r="Q4" s="177">
        <f>SUM(E4:P4)</f>
        <v>57</v>
      </c>
      <c r="R4" s="179">
        <f>SUM(E4:G4)</f>
        <v>39</v>
      </c>
      <c r="S4" s="181">
        <f>SUM(H4:J4)</f>
        <v>18</v>
      </c>
      <c r="T4" s="181">
        <f>SUM(K4:M4)</f>
        <v>0</v>
      </c>
      <c r="U4" s="183">
        <f>SUM(N4:P4)</f>
        <v>0</v>
      </c>
    </row>
    <row r="5" spans="1:21" s="142" customFormat="1" ht="19.5" customHeight="1">
      <c r="A5" s="141" t="s">
        <v>26</v>
      </c>
      <c r="B5" s="174"/>
      <c r="C5" s="174"/>
      <c r="D5" s="174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8"/>
      <c r="R5" s="180"/>
      <c r="S5" s="182"/>
      <c r="T5" s="182"/>
      <c r="U5" s="184"/>
    </row>
    <row r="6" spans="1:21" s="142" customFormat="1" ht="18" customHeight="1">
      <c r="A6" s="143"/>
      <c r="B6" s="111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/>
      <c r="T6" s="117"/>
      <c r="U6" s="118"/>
    </row>
    <row r="7" spans="1:21" ht="19.5" customHeight="1">
      <c r="A7" s="144" t="s">
        <v>14</v>
      </c>
      <c r="B7" s="173">
        <f>+'[2]23'!$D$27</f>
        <v>5848</v>
      </c>
      <c r="C7" s="173"/>
      <c r="D7" s="173"/>
      <c r="E7" s="175">
        <f>+'[2]23'!E27</f>
        <v>5629</v>
      </c>
      <c r="F7" s="175">
        <f>+'[2]23'!F27</f>
        <v>5637</v>
      </c>
      <c r="G7" s="175">
        <f>+'[2]23'!G27</f>
        <v>5653</v>
      </c>
      <c r="H7" s="175">
        <f>+'[2]23'!I27</f>
        <v>5670</v>
      </c>
      <c r="I7" s="175"/>
      <c r="J7" s="175"/>
      <c r="K7" s="175"/>
      <c r="L7" s="175"/>
      <c r="M7" s="175"/>
      <c r="N7" s="175"/>
      <c r="O7" s="175"/>
      <c r="P7" s="175"/>
      <c r="Q7" s="177">
        <f>+'[2]23'!T27</f>
        <v>5670</v>
      </c>
      <c r="R7" s="179">
        <f>G7</f>
        <v>5653</v>
      </c>
      <c r="S7" s="181">
        <f>J7</f>
        <v>0</v>
      </c>
      <c r="T7" s="181">
        <f>M7</f>
        <v>0</v>
      </c>
      <c r="U7" s="183">
        <f>P7</f>
        <v>0</v>
      </c>
    </row>
    <row r="8" spans="1:21" s="142" customFormat="1" ht="19.5" customHeight="1">
      <c r="A8" s="141" t="s">
        <v>26</v>
      </c>
      <c r="B8" s="174"/>
      <c r="C8" s="174"/>
      <c r="D8" s="174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8"/>
      <c r="R8" s="180"/>
      <c r="S8" s="182"/>
      <c r="T8" s="182"/>
      <c r="U8" s="184"/>
    </row>
    <row r="9" spans="1:21" s="142" customFormat="1" ht="18" customHeight="1">
      <c r="A9" s="143"/>
      <c r="B9" s="111"/>
      <c r="C9" s="112"/>
      <c r="D9" s="11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5"/>
      <c r="R9" s="120"/>
      <c r="S9" s="121"/>
      <c r="T9" s="121"/>
      <c r="U9" s="122"/>
    </row>
    <row r="10" spans="1:21" ht="19.5" customHeight="1">
      <c r="A10" s="144" t="s">
        <v>15</v>
      </c>
      <c r="B10" s="189">
        <f>+'[2]23'!$D$35/10^6</f>
        <v>1.22502</v>
      </c>
      <c r="C10" s="189">
        <f>B10/4</f>
        <v>0.306255</v>
      </c>
      <c r="D10" s="189">
        <f>+'[3]น้ำจ่าย'!$AE$46/10^6</f>
        <v>0.104388</v>
      </c>
      <c r="E10" s="191">
        <f>+'[2]23'!E35/10^6</f>
        <v>0.10711713</v>
      </c>
      <c r="F10" s="191">
        <f>+'[2]23'!F35/10^6</f>
        <v>0.12248383</v>
      </c>
      <c r="G10" s="191">
        <f>+'[2]23'!G35/10^6</f>
        <v>0.10162924000000001</v>
      </c>
      <c r="H10" s="191">
        <f>+'[2]23'!I35/10^6</f>
        <v>0.10273558</v>
      </c>
      <c r="I10" s="191">
        <f>+'[2]23'!J35/10^6</f>
        <v>0</v>
      </c>
      <c r="J10" s="191">
        <f>+'[2]23'!K35/10^6</f>
        <v>0</v>
      </c>
      <c r="K10" s="191">
        <f>+'[2]23'!M35/10^6</f>
        <v>0</v>
      </c>
      <c r="L10" s="191">
        <f>+'[2]23'!N35/10^6</f>
        <v>0</v>
      </c>
      <c r="M10" s="191">
        <f>+'[2]23'!O35/10^6</f>
        <v>0</v>
      </c>
      <c r="N10" s="191">
        <f>+'[2]23'!Q35/10^6</f>
        <v>0</v>
      </c>
      <c r="O10" s="191">
        <f>+'[2]23'!R35/10^6</f>
        <v>0</v>
      </c>
      <c r="P10" s="191">
        <f>+'[2]23'!S35/10^6</f>
        <v>0</v>
      </c>
      <c r="Q10" s="193">
        <f>SUM(E10:P10)</f>
        <v>0.43396578</v>
      </c>
      <c r="R10" s="195">
        <f>SUM(E10:G10)</f>
        <v>0.33123020000000003</v>
      </c>
      <c r="S10" s="197">
        <f>SUM(H10:J10)</f>
        <v>0.10273558</v>
      </c>
      <c r="T10" s="197">
        <f>SUM(K10:M10)</f>
        <v>0</v>
      </c>
      <c r="U10" s="199">
        <f>SUM(N10:P10)</f>
        <v>0</v>
      </c>
    </row>
    <row r="11" spans="1:21" s="142" customFormat="1" ht="19.5" customHeight="1">
      <c r="A11" s="141" t="s">
        <v>27</v>
      </c>
      <c r="B11" s="190"/>
      <c r="C11" s="190"/>
      <c r="D11" s="190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4"/>
      <c r="R11" s="196"/>
      <c r="S11" s="198"/>
      <c r="T11" s="198"/>
      <c r="U11" s="200"/>
    </row>
    <row r="12" spans="1:21" s="142" customFormat="1" ht="18" customHeight="1">
      <c r="A12" s="143"/>
      <c r="B12" s="111"/>
      <c r="C12" s="112"/>
      <c r="D12" s="113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5"/>
      <c r="R12" s="120"/>
      <c r="S12" s="121"/>
      <c r="T12" s="121"/>
      <c r="U12" s="122"/>
    </row>
    <row r="13" spans="1:21" ht="19.5" customHeight="1">
      <c r="A13" s="144" t="s">
        <v>28</v>
      </c>
      <c r="B13" s="189">
        <f>+'[2]23'!$D$31/10^6</f>
        <v>1.04127</v>
      </c>
      <c r="C13" s="189">
        <f>B13/4</f>
        <v>0.2603175</v>
      </c>
      <c r="D13" s="189">
        <f>+'[3]น้ำจำหน่าย'!$AE$46/10^6</f>
        <v>0.087006</v>
      </c>
      <c r="E13" s="191">
        <f>+'[2]23'!E31/10^6</f>
        <v>0.08099260000000001</v>
      </c>
      <c r="F13" s="191">
        <f>+'[2]23'!F31/10^6</f>
        <v>0.0916014</v>
      </c>
      <c r="G13" s="191">
        <f>+'[2]23'!G31/10^6</f>
        <v>0.0825204</v>
      </c>
      <c r="H13" s="191">
        <f>+'[2]23'!I31/10^6</f>
        <v>0.0865729</v>
      </c>
      <c r="I13" s="191">
        <f>+'[2]23'!J31/10^6</f>
        <v>0</v>
      </c>
      <c r="J13" s="191">
        <f>+'[2]23'!K31/10^6</f>
        <v>0</v>
      </c>
      <c r="K13" s="191">
        <f>+'[2]23'!M31/10^6</f>
        <v>0</v>
      </c>
      <c r="L13" s="191">
        <f>+'[2]23'!N31/10^6</f>
        <v>0</v>
      </c>
      <c r="M13" s="191">
        <f>+'[2]23'!O31/10^6</f>
        <v>0</v>
      </c>
      <c r="N13" s="191">
        <f>+'[2]23'!Q31/10^6</f>
        <v>0</v>
      </c>
      <c r="O13" s="191">
        <f>+'[2]23'!R31/10^6</f>
        <v>0</v>
      </c>
      <c r="P13" s="191">
        <f>+'[2]23'!S31/10^6</f>
        <v>0</v>
      </c>
      <c r="Q13" s="193">
        <f>SUM(E13:P13)</f>
        <v>0.3416873</v>
      </c>
      <c r="R13" s="195">
        <f>SUM(E13:G13)</f>
        <v>0.2551144</v>
      </c>
      <c r="S13" s="197">
        <f>SUM(H13:J13)</f>
        <v>0.0865729</v>
      </c>
      <c r="T13" s="197">
        <f>SUM(K13:M13)</f>
        <v>0</v>
      </c>
      <c r="U13" s="199">
        <f>SUM(N13:P13)</f>
        <v>0</v>
      </c>
    </row>
    <row r="14" spans="1:21" s="142" customFormat="1" ht="19.5" customHeight="1">
      <c r="A14" s="141" t="s">
        <v>27</v>
      </c>
      <c r="B14" s="190"/>
      <c r="C14" s="190"/>
      <c r="D14" s="190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4"/>
      <c r="R14" s="196"/>
      <c r="S14" s="198"/>
      <c r="T14" s="198"/>
      <c r="U14" s="200"/>
    </row>
    <row r="15" spans="1:21" s="142" customFormat="1" ht="18" customHeight="1">
      <c r="A15" s="143"/>
      <c r="B15" s="111"/>
      <c r="C15" s="112"/>
      <c r="D15" s="113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5"/>
      <c r="R15" s="120"/>
      <c r="S15" s="121"/>
      <c r="T15" s="121"/>
      <c r="U15" s="122"/>
    </row>
    <row r="16" spans="1:21" ht="19.5" customHeight="1">
      <c r="A16" s="144" t="s">
        <v>31</v>
      </c>
      <c r="B16" s="173">
        <v>0</v>
      </c>
      <c r="C16" s="173">
        <f>B16</f>
        <v>0</v>
      </c>
      <c r="D16" s="173">
        <f>C16</f>
        <v>0</v>
      </c>
      <c r="E16" s="175">
        <f>+'[2]23'!E32</f>
        <v>39.4</v>
      </c>
      <c r="F16" s="175">
        <f>+'[2]23'!F32</f>
        <v>1.9</v>
      </c>
      <c r="G16" s="175">
        <f>+'[2]23'!G32</f>
        <v>22.1</v>
      </c>
      <c r="H16" s="175">
        <f>+'[2]23'!I32</f>
        <v>1.5</v>
      </c>
      <c r="I16" s="175">
        <f>+'[2]23'!J32</f>
        <v>0</v>
      </c>
      <c r="J16" s="175">
        <f>+'[2]23'!K32</f>
        <v>0</v>
      </c>
      <c r="K16" s="175">
        <f>+'[2]23'!M32</f>
        <v>0</v>
      </c>
      <c r="L16" s="175">
        <f>+'[2]23'!N32</f>
        <v>0</v>
      </c>
      <c r="M16" s="175">
        <f>+'[2]23'!O32</f>
        <v>0</v>
      </c>
      <c r="N16" s="175">
        <f>+'[2]23'!Q32</f>
        <v>0</v>
      </c>
      <c r="O16" s="175">
        <f>+'[2]23'!R32</f>
        <v>0</v>
      </c>
      <c r="P16" s="175">
        <f>+'[2]23'!S32</f>
        <v>0</v>
      </c>
      <c r="Q16" s="177">
        <f>SUM(E16:P16)</f>
        <v>64.9</v>
      </c>
      <c r="R16" s="179">
        <f>SUM(E16:G16)</f>
        <v>63.4</v>
      </c>
      <c r="S16" s="181">
        <f>SUM(H16:J16)</f>
        <v>1.5</v>
      </c>
      <c r="T16" s="181">
        <f>SUM(K16:M16)</f>
        <v>0</v>
      </c>
      <c r="U16" s="183">
        <f>SUM(N16:P16)</f>
        <v>0</v>
      </c>
    </row>
    <row r="17" spans="1:21" s="142" customFormat="1" ht="19.5" customHeight="1">
      <c r="A17" s="141" t="s">
        <v>32</v>
      </c>
      <c r="B17" s="174"/>
      <c r="C17" s="174"/>
      <c r="D17" s="174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8"/>
      <c r="R17" s="180"/>
      <c r="S17" s="182"/>
      <c r="T17" s="182"/>
      <c r="U17" s="184"/>
    </row>
    <row r="18" spans="1:21" s="142" customFormat="1" ht="18" customHeight="1">
      <c r="A18" s="143"/>
      <c r="B18" s="111"/>
      <c r="C18" s="112"/>
      <c r="D18" s="113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5"/>
      <c r="R18" s="120"/>
      <c r="S18" s="121"/>
      <c r="T18" s="121"/>
      <c r="U18" s="122"/>
    </row>
    <row r="19" spans="1:21" ht="19.5" customHeight="1">
      <c r="A19" s="144" t="s">
        <v>29</v>
      </c>
      <c r="B19" s="185">
        <f>+'[2]23'!$D$40</f>
        <v>14.999755106039084</v>
      </c>
      <c r="C19" s="185">
        <f>B19</f>
        <v>14.999755106039084</v>
      </c>
      <c r="D19" s="185">
        <f>+B19</f>
        <v>14.999755106039084</v>
      </c>
      <c r="E19" s="202">
        <f>(E10-E13-(E16/10^6))/E10*100</f>
        <v>24.35196872806431</v>
      </c>
      <c r="F19" s="187">
        <f>(F10-F13-(F16/10^6))/F10*100</f>
        <v>25.211923892321135</v>
      </c>
      <c r="G19" s="202">
        <f aca="true" t="shared" si="0" ref="G19:P19">(G10-G13-(G16/10^6))/G10*100</f>
        <v>18.780756404357657</v>
      </c>
      <c r="H19" s="202">
        <f t="shared" si="0"/>
        <v>15.730850013208675</v>
      </c>
      <c r="I19" s="202" t="e">
        <f t="shared" si="0"/>
        <v>#DIV/0!</v>
      </c>
      <c r="J19" s="202" t="e">
        <f t="shared" si="0"/>
        <v>#DIV/0!</v>
      </c>
      <c r="K19" s="202" t="e">
        <f t="shared" si="0"/>
        <v>#DIV/0!</v>
      </c>
      <c r="L19" s="202" t="e">
        <f t="shared" si="0"/>
        <v>#DIV/0!</v>
      </c>
      <c r="M19" s="202" t="e">
        <f t="shared" si="0"/>
        <v>#DIV/0!</v>
      </c>
      <c r="N19" s="202" t="e">
        <f t="shared" si="0"/>
        <v>#DIV/0!</v>
      </c>
      <c r="O19" s="202" t="e">
        <f t="shared" si="0"/>
        <v>#DIV/0!</v>
      </c>
      <c r="P19" s="202" t="e">
        <f t="shared" si="0"/>
        <v>#DIV/0!</v>
      </c>
      <c r="Q19" s="204">
        <f>(Q10-Q13-(Q16/10^6))/Q10*100</f>
        <v>21.24904410665744</v>
      </c>
      <c r="R19" s="206">
        <f>(R10-R13-(R16/10^6))/R10*100</f>
        <v>22.96058753096789</v>
      </c>
      <c r="S19" s="208">
        <f>(S10-S13-(S16/10^6))/S10*100</f>
        <v>15.730850013208675</v>
      </c>
      <c r="T19" s="210" t="e">
        <f>(T10-T13-(T16/10^6))/T10*100</f>
        <v>#DIV/0!</v>
      </c>
      <c r="U19" s="212" t="e">
        <f>(U10-U13-(U16/10^6))/U10*100</f>
        <v>#DIV/0!</v>
      </c>
    </row>
    <row r="20" spans="1:21" s="142" customFormat="1" ht="19.5" customHeight="1">
      <c r="A20" s="141" t="s">
        <v>30</v>
      </c>
      <c r="B20" s="186"/>
      <c r="C20" s="186"/>
      <c r="D20" s="201"/>
      <c r="E20" s="203"/>
      <c r="F20" s="188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5"/>
      <c r="R20" s="207"/>
      <c r="S20" s="209"/>
      <c r="T20" s="211"/>
      <c r="U20" s="213"/>
    </row>
    <row r="21" spans="1:21" s="142" customFormat="1" ht="18" customHeight="1">
      <c r="A21" s="143"/>
      <c r="B21" s="111"/>
      <c r="C21" s="112"/>
      <c r="D21" s="113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5"/>
      <c r="R21" s="120"/>
      <c r="S21" s="121"/>
      <c r="T21" s="121"/>
      <c r="U21" s="122"/>
    </row>
    <row r="22" spans="1:21" ht="19.5" customHeight="1">
      <c r="A22" s="144" t="s">
        <v>33</v>
      </c>
      <c r="B22" s="189">
        <f>+'[2]23'!$D$42</f>
        <v>0.4976961829288111</v>
      </c>
      <c r="C22" s="189">
        <f>B22</f>
        <v>0.4976961829288111</v>
      </c>
      <c r="D22" s="189">
        <f>+'[3]อัตราการใช้น้ำรายเดือน'!$AF$47</f>
        <v>0.4508011108737449</v>
      </c>
      <c r="E22" s="191">
        <f>+'[2]23'!E42</f>
        <v>0.4646802162968488</v>
      </c>
      <c r="F22" s="191">
        <f>+'[2]23'!F42</f>
        <v>0.5420521924374223</v>
      </c>
      <c r="G22" s="191">
        <f>+'[2]23'!G42</f>
        <v>0.47155861596045595</v>
      </c>
      <c r="H22" s="191">
        <f>+'[2]23'!I42</f>
        <v>0.4932746080629492</v>
      </c>
      <c r="I22" s="191">
        <f>+'[2]23'!J42</f>
        <v>0</v>
      </c>
      <c r="J22" s="191">
        <f>+'[2]23'!K42</f>
        <v>0</v>
      </c>
      <c r="K22" s="191">
        <f>+'[2]23'!M42</f>
        <v>0</v>
      </c>
      <c r="L22" s="191">
        <f>+'[2]23'!N42</f>
        <v>0</v>
      </c>
      <c r="M22" s="191">
        <f>+'[2]23'!O42</f>
        <v>0</v>
      </c>
      <c r="N22" s="191">
        <f>+'[2]23'!Q42</f>
        <v>0</v>
      </c>
      <c r="O22" s="191">
        <f>+'[2]23'!R42</f>
        <v>0</v>
      </c>
      <c r="P22" s="191">
        <f>+'[2]23'!S42</f>
        <v>0</v>
      </c>
      <c r="Q22" s="214">
        <v>0.492</v>
      </c>
      <c r="R22" s="195">
        <f>+'[2]23'!$H$42</f>
        <v>0.49214351028408065</v>
      </c>
      <c r="S22" s="197">
        <f>+'[2]23'!$U$42</f>
        <v>0.16990569833279362</v>
      </c>
      <c r="T22" s="197">
        <f>+'[2]23'!$V$42</f>
        <v>0</v>
      </c>
      <c r="U22" s="199">
        <f>+'[2]23'!$W$42</f>
        <v>0</v>
      </c>
    </row>
    <row r="23" spans="1:21" s="142" customFormat="1" ht="19.5" customHeight="1">
      <c r="A23" s="141" t="s">
        <v>34</v>
      </c>
      <c r="B23" s="190"/>
      <c r="C23" s="190"/>
      <c r="D23" s="190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215"/>
      <c r="R23" s="196"/>
      <c r="S23" s="198"/>
      <c r="T23" s="198"/>
      <c r="U23" s="200"/>
    </row>
    <row r="24" spans="1:21" s="142" customFormat="1" ht="18" customHeight="1">
      <c r="A24" s="143"/>
      <c r="B24" s="112"/>
      <c r="C24" s="112"/>
      <c r="D24" s="11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15"/>
      <c r="R24" s="120"/>
      <c r="S24" s="121"/>
      <c r="T24" s="121"/>
      <c r="U24" s="122"/>
    </row>
    <row r="25" spans="1:21" ht="19.5" customHeight="1">
      <c r="A25" s="144" t="s">
        <v>35</v>
      </c>
      <c r="B25" s="185">
        <f>+'[2]23'!$D$64/10^6</f>
        <v>18.25596</v>
      </c>
      <c r="C25" s="185">
        <f>B25/4</f>
        <v>4.56399</v>
      </c>
      <c r="D25" s="185">
        <f>+'[3]รายได้'!$F$80/10^6</f>
        <v>1.513994</v>
      </c>
      <c r="E25" s="187">
        <f>+'[2]23'!E64/10^6</f>
        <v>1.4601282600000003</v>
      </c>
      <c r="F25" s="187">
        <f>+'[2]23'!F64/10^6</f>
        <v>1.65984353</v>
      </c>
      <c r="G25" s="187">
        <f>+'[2]23'!G64/10^6</f>
        <v>1.50267964</v>
      </c>
      <c r="H25" s="187">
        <f>+'[2]23'!I64/10^6</f>
        <v>1.5945900199999998</v>
      </c>
      <c r="I25" s="187">
        <f>+'[2]23'!J64/10^6</f>
        <v>0</v>
      </c>
      <c r="J25" s="187">
        <f>+'[2]23'!K64/10^6</f>
        <v>0</v>
      </c>
      <c r="K25" s="187">
        <f>+'[2]23'!M64/10^6</f>
        <v>0</v>
      </c>
      <c r="L25" s="187">
        <f>+'[2]23'!N64/10^6</f>
        <v>0</v>
      </c>
      <c r="M25" s="187">
        <f>+'[2]23'!O64/10^6</f>
        <v>0</v>
      </c>
      <c r="N25" s="187">
        <f>+'[2]23'!Q64/10^6</f>
        <v>0</v>
      </c>
      <c r="O25" s="187">
        <f>+'[2]23'!R64/10^6</f>
        <v>0</v>
      </c>
      <c r="P25" s="187">
        <f>+'[2]23'!S64/10^6</f>
        <v>0</v>
      </c>
      <c r="Q25" s="216">
        <f>SUM(E25:P25)</f>
        <v>6.21724145</v>
      </c>
      <c r="R25" s="206">
        <f>SUM(E25:G25)</f>
        <v>4.62265143</v>
      </c>
      <c r="S25" s="218">
        <f>SUM(H25:J25)</f>
        <v>1.5945900199999998</v>
      </c>
      <c r="T25" s="218">
        <f>SUM(K25:M25)</f>
        <v>0</v>
      </c>
      <c r="U25" s="212">
        <f>SUM(N25:P25)</f>
        <v>0</v>
      </c>
    </row>
    <row r="26" spans="1:21" s="142" customFormat="1" ht="19.5" customHeight="1">
      <c r="A26" s="141" t="s">
        <v>36</v>
      </c>
      <c r="B26" s="186"/>
      <c r="C26" s="186"/>
      <c r="D26" s="186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217"/>
      <c r="R26" s="207"/>
      <c r="S26" s="219"/>
      <c r="T26" s="219"/>
      <c r="U26" s="213"/>
    </row>
    <row r="27" spans="1:21" s="142" customFormat="1" ht="18" customHeight="1">
      <c r="A27" s="143"/>
      <c r="B27" s="111"/>
      <c r="C27" s="112"/>
      <c r="D27" s="11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120"/>
      <c r="S27" s="121"/>
      <c r="T27" s="121"/>
      <c r="U27" s="122"/>
    </row>
    <row r="28" spans="1:21" ht="19.5" customHeight="1">
      <c r="A28" s="144" t="s">
        <v>37</v>
      </c>
      <c r="B28" s="185">
        <f>+'[2]23'!$D$227/10^6</f>
        <v>13.10913</v>
      </c>
      <c r="C28" s="185">
        <f>B28/4</f>
        <v>3.2772825</v>
      </c>
      <c r="D28" s="185">
        <f>+'[3]ค่าใช้จ่ายดำเนินงาน'!$E$80/10^6</f>
        <v>1.0875873333333332</v>
      </c>
      <c r="E28" s="187">
        <f>+'[2]23'!E227/10^6</f>
        <v>1.03141441</v>
      </c>
      <c r="F28" s="187">
        <f>+'[2]23'!F227/10^6</f>
        <v>1.3572859900000003</v>
      </c>
      <c r="G28" s="187">
        <f>+'[2]23'!G227/10^6</f>
        <v>1.05204949</v>
      </c>
      <c r="H28" s="187">
        <f>+'[2]23'!I227/10^6</f>
        <v>0.99915958</v>
      </c>
      <c r="I28" s="187">
        <f>+'[2]23'!J227/10^6</f>
        <v>0</v>
      </c>
      <c r="J28" s="187">
        <f>+'[2]23'!K227/10^6</f>
        <v>0</v>
      </c>
      <c r="K28" s="187">
        <f>+'[2]23'!M227/10^6</f>
        <v>0</v>
      </c>
      <c r="L28" s="187">
        <f>+'[2]23'!N227/10^6</f>
        <v>0</v>
      </c>
      <c r="M28" s="187">
        <f>+'[2]23'!O227/10^6</f>
        <v>0</v>
      </c>
      <c r="N28" s="187">
        <f>+'[2]23'!Q227/10^6</f>
        <v>0</v>
      </c>
      <c r="O28" s="187">
        <f>+'[2]23'!R227/10^6</f>
        <v>0</v>
      </c>
      <c r="P28" s="187">
        <f>+'[2]23'!S227/10^6</f>
        <v>0</v>
      </c>
      <c r="Q28" s="216">
        <f>SUM(E28:P28)</f>
        <v>4.43990947</v>
      </c>
      <c r="R28" s="206">
        <f>SUM(E28:G28)</f>
        <v>3.44074989</v>
      </c>
      <c r="S28" s="218">
        <f>SUM(H28:J28)</f>
        <v>0.99915958</v>
      </c>
      <c r="T28" s="218">
        <f>SUM(K28:M28)</f>
        <v>0</v>
      </c>
      <c r="U28" s="212">
        <f>SUM(N28:P28)</f>
        <v>0</v>
      </c>
    </row>
    <row r="29" spans="1:21" s="142" customFormat="1" ht="19.5" customHeight="1">
      <c r="A29" s="141" t="s">
        <v>36</v>
      </c>
      <c r="B29" s="186"/>
      <c r="C29" s="186"/>
      <c r="D29" s="186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217"/>
      <c r="R29" s="207"/>
      <c r="S29" s="219"/>
      <c r="T29" s="219"/>
      <c r="U29" s="213"/>
    </row>
    <row r="30" spans="1:21" s="142" customFormat="1" ht="18" customHeight="1">
      <c r="A30" s="143"/>
      <c r="B30" s="111"/>
      <c r="C30" s="112"/>
      <c r="D30" s="11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20"/>
      <c r="S30" s="121"/>
      <c r="T30" s="121"/>
      <c r="U30" s="122"/>
    </row>
    <row r="31" spans="1:21" ht="19.5" customHeight="1">
      <c r="A31" s="144" t="s">
        <v>38</v>
      </c>
      <c r="B31" s="185">
        <f>+B25-B28</f>
        <v>5.146830000000001</v>
      </c>
      <c r="C31" s="185">
        <f>C25-C28</f>
        <v>1.2867075000000003</v>
      </c>
      <c r="D31" s="185">
        <f>D25-D28</f>
        <v>0.4264066666666668</v>
      </c>
      <c r="E31" s="187">
        <f>E25-E28</f>
        <v>0.4287138500000003</v>
      </c>
      <c r="F31" s="187">
        <f>F25-F28</f>
        <v>0.3025575399999998</v>
      </c>
      <c r="G31" s="187">
        <f>G25-G28</f>
        <v>0.45063015000000006</v>
      </c>
      <c r="H31" s="187">
        <f aca="true" t="shared" si="1" ref="H31:P31">H25-H28</f>
        <v>0.5954304399999998</v>
      </c>
      <c r="I31" s="187">
        <f t="shared" si="1"/>
        <v>0</v>
      </c>
      <c r="J31" s="187">
        <f t="shared" si="1"/>
        <v>0</v>
      </c>
      <c r="K31" s="187">
        <f t="shared" si="1"/>
        <v>0</v>
      </c>
      <c r="L31" s="187">
        <f t="shared" si="1"/>
        <v>0</v>
      </c>
      <c r="M31" s="187">
        <f t="shared" si="1"/>
        <v>0</v>
      </c>
      <c r="N31" s="187">
        <f t="shared" si="1"/>
        <v>0</v>
      </c>
      <c r="O31" s="187">
        <f t="shared" si="1"/>
        <v>0</v>
      </c>
      <c r="P31" s="187">
        <f t="shared" si="1"/>
        <v>0</v>
      </c>
      <c r="Q31" s="216">
        <f>Q25-Q28</f>
        <v>1.7773319800000005</v>
      </c>
      <c r="R31" s="206">
        <f>R25-R28</f>
        <v>1.1819015400000001</v>
      </c>
      <c r="S31" s="218">
        <f>S25-S28</f>
        <v>0.5954304399999998</v>
      </c>
      <c r="T31" s="218">
        <f>T25-T28</f>
        <v>0</v>
      </c>
      <c r="U31" s="212">
        <f>U25-U28</f>
        <v>0</v>
      </c>
    </row>
    <row r="32" spans="1:21" s="142" customFormat="1" ht="19.5" customHeight="1">
      <c r="A32" s="141" t="s">
        <v>36</v>
      </c>
      <c r="B32" s="186"/>
      <c r="C32" s="186"/>
      <c r="D32" s="186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217"/>
      <c r="R32" s="207"/>
      <c r="S32" s="219"/>
      <c r="T32" s="219"/>
      <c r="U32" s="213"/>
    </row>
    <row r="33" spans="1:21" s="142" customFormat="1" ht="18" customHeight="1">
      <c r="A33" s="143"/>
      <c r="B33" s="111"/>
      <c r="C33" s="112"/>
      <c r="D33" s="113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5"/>
      <c r="R33" s="120"/>
      <c r="S33" s="121"/>
      <c r="T33" s="121"/>
      <c r="U33" s="122"/>
    </row>
    <row r="34" spans="1:21" ht="19.5" customHeight="1">
      <c r="A34" s="144" t="s">
        <v>38</v>
      </c>
      <c r="B34" s="185">
        <f>+'[2]23'!$D$289/10^6</f>
        <v>5.146885</v>
      </c>
      <c r="C34" s="185">
        <f>B34/4</f>
        <v>1.28672125</v>
      </c>
      <c r="D34" s="185">
        <f>B34/12</f>
        <v>0.4289070833333333</v>
      </c>
      <c r="E34" s="202">
        <f>+'[2]23'!E289/10^6</f>
        <v>-0.2580565799999996</v>
      </c>
      <c r="F34" s="202">
        <f>+'[2]23'!F289/10^6</f>
        <v>-0.3485800100000001</v>
      </c>
      <c r="G34" s="202">
        <f>+'[2]23'!G289/10^6</f>
        <v>-0.16732866000000016</v>
      </c>
      <c r="H34" s="202">
        <f>+'[2]23'!I289/10^6</f>
        <v>-0.07702134000000031</v>
      </c>
      <c r="I34" s="202">
        <f>+'[2]23'!J289/10^6</f>
        <v>0</v>
      </c>
      <c r="J34" s="202">
        <f>+'[2]23'!K289/10^6</f>
        <v>0</v>
      </c>
      <c r="K34" s="202">
        <f>+'[2]23'!M289/10^6</f>
        <v>0</v>
      </c>
      <c r="L34" s="202">
        <f>+'[2]23'!N289/10^6</f>
        <v>0</v>
      </c>
      <c r="M34" s="202">
        <f>+'[2]23'!O289/10^6</f>
        <v>0</v>
      </c>
      <c r="N34" s="202">
        <f>+'[2]23'!Q289/10^6</f>
        <v>0</v>
      </c>
      <c r="O34" s="202">
        <f>+'[2]23'!R289/10^6</f>
        <v>0</v>
      </c>
      <c r="P34" s="202">
        <f>+'[2]23'!S289/10^6</f>
        <v>0</v>
      </c>
      <c r="Q34" s="204">
        <f>SUM(E34:P35)</f>
        <v>-0.8509865900000001</v>
      </c>
      <c r="R34" s="206">
        <f>SUM(E34:G34)</f>
        <v>-0.7739652499999998</v>
      </c>
      <c r="S34" s="218">
        <f>SUM(H34:J34)</f>
        <v>-0.07702134000000031</v>
      </c>
      <c r="T34" s="218">
        <f>SUM(K34:M34)</f>
        <v>0</v>
      </c>
      <c r="U34" s="212">
        <f>SUM(N34:P34)</f>
        <v>0</v>
      </c>
    </row>
    <row r="35" spans="1:21" s="142" customFormat="1" ht="19.5" customHeight="1">
      <c r="A35" s="141" t="s">
        <v>39</v>
      </c>
      <c r="B35" s="186"/>
      <c r="C35" s="186"/>
      <c r="D35" s="186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5"/>
      <c r="R35" s="207"/>
      <c r="S35" s="219"/>
      <c r="T35" s="219"/>
      <c r="U35" s="213"/>
    </row>
    <row r="36" spans="1:21" s="142" customFormat="1" ht="18" customHeight="1">
      <c r="A36" s="143"/>
      <c r="B36" s="111"/>
      <c r="C36" s="112"/>
      <c r="D36" s="113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5"/>
      <c r="R36" s="120"/>
      <c r="S36" s="121"/>
      <c r="T36" s="121"/>
      <c r="U36" s="122"/>
    </row>
    <row r="37" spans="1:21" ht="19.5" customHeight="1">
      <c r="A37" s="144" t="s">
        <v>40</v>
      </c>
      <c r="B37" s="185">
        <f>+'[2]23'!$D$335</f>
        <v>35.49673640827434</v>
      </c>
      <c r="C37" s="185">
        <f>B37</f>
        <v>35.49673640827434</v>
      </c>
      <c r="D37" s="185">
        <f>C37</f>
        <v>35.49673640827434</v>
      </c>
      <c r="E37" s="202">
        <f>+'[2]23'!E335</f>
        <v>43.51622302002427</v>
      </c>
      <c r="F37" s="202">
        <f>+'[2]23'!F335</f>
        <v>34.08967832046193</v>
      </c>
      <c r="G37" s="202">
        <f>+'[2]23'!G335</f>
        <v>37.113464184555</v>
      </c>
      <c r="H37" s="202">
        <f>+'[2]23'!I335</f>
        <v>36.818132726053314</v>
      </c>
      <c r="I37" s="202" t="str">
        <f>+'[2]23'!J335</f>
        <v>-</v>
      </c>
      <c r="J37" s="202" t="str">
        <f>+'[2]23'!K335</f>
        <v>-</v>
      </c>
      <c r="K37" s="202" t="str">
        <f>+'[2]23'!M335</f>
        <v>-</v>
      </c>
      <c r="L37" s="202" t="str">
        <f>+'[2]23'!N335</f>
        <v>-</v>
      </c>
      <c r="M37" s="202" t="str">
        <f>+'[2]23'!O335</f>
        <v>-</v>
      </c>
      <c r="N37" s="202" t="str">
        <f>+'[2]23'!Q335</f>
        <v>-</v>
      </c>
      <c r="O37" s="202" t="str">
        <f>+'[2]23'!R335</f>
        <v>-</v>
      </c>
      <c r="P37" s="202" t="str">
        <f>+'[2]23'!S335</f>
        <v>-</v>
      </c>
      <c r="Q37" s="204">
        <f>+'[2]23'!T335</f>
        <v>37.73414220546316</v>
      </c>
      <c r="R37" s="206">
        <f>+'[2]23'!$H$335</f>
        <v>38.05012094541594</v>
      </c>
      <c r="S37" s="218">
        <f>+'[2]23'!$U$335</f>
        <v>36.818132726053314</v>
      </c>
      <c r="T37" s="218" t="str">
        <f>+'[2]23'!$V$335</f>
        <v>-</v>
      </c>
      <c r="U37" s="212" t="str">
        <f>+'[2]23'!$W$335</f>
        <v>-</v>
      </c>
    </row>
    <row r="38" spans="1:21" s="142" customFormat="1" ht="19.5" customHeight="1">
      <c r="A38" s="145" t="s">
        <v>41</v>
      </c>
      <c r="B38" s="186"/>
      <c r="C38" s="186"/>
      <c r="D38" s="186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5"/>
      <c r="R38" s="207"/>
      <c r="S38" s="219"/>
      <c r="T38" s="219"/>
      <c r="U38" s="213"/>
    </row>
    <row r="39" spans="1:21" s="142" customFormat="1" ht="18" customHeight="1" thickBot="1">
      <c r="A39" s="146"/>
      <c r="B39" s="147"/>
      <c r="C39" s="148"/>
      <c r="D39" s="149"/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/>
      <c r="R39" s="153"/>
      <c r="S39" s="154"/>
      <c r="T39" s="154"/>
      <c r="U39" s="155"/>
    </row>
  </sheetData>
  <sheetProtection/>
  <mergeCells count="244">
    <mergeCell ref="S37:S38"/>
    <mergeCell ref="T37:T38"/>
    <mergeCell ref="U37:U38"/>
    <mergeCell ref="A1:U1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4:Q35"/>
    <mergeCell ref="R34:R35"/>
    <mergeCell ref="S34:S35"/>
    <mergeCell ref="T34:T35"/>
    <mergeCell ref="U34:U35"/>
    <mergeCell ref="B37:B38"/>
    <mergeCell ref="C37:C38"/>
    <mergeCell ref="D37:D38"/>
    <mergeCell ref="E37:E38"/>
    <mergeCell ref="F37:F38"/>
    <mergeCell ref="K34:K35"/>
    <mergeCell ref="L34:L35"/>
    <mergeCell ref="M34:M35"/>
    <mergeCell ref="N34:N35"/>
    <mergeCell ref="O34:O35"/>
    <mergeCell ref="P34:P35"/>
    <mergeCell ref="U31:U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S28:S29"/>
    <mergeCell ref="T28:T29"/>
    <mergeCell ref="U28:U29"/>
    <mergeCell ref="B31:B32"/>
    <mergeCell ref="C31:C32"/>
    <mergeCell ref="D31:D32"/>
    <mergeCell ref="E31:E32"/>
    <mergeCell ref="F31:F32"/>
    <mergeCell ref="G31:G32"/>
    <mergeCell ref="H31:H32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T22:T23"/>
    <mergeCell ref="U22:U23"/>
    <mergeCell ref="B25:B26"/>
    <mergeCell ref="C25:C26"/>
    <mergeCell ref="D25:D26"/>
    <mergeCell ref="E25:E26"/>
    <mergeCell ref="F25:F26"/>
    <mergeCell ref="G25:G26"/>
    <mergeCell ref="H25:H26"/>
    <mergeCell ref="I25:I26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T16:T17"/>
    <mergeCell ref="U16:U17"/>
    <mergeCell ref="B19:B20"/>
    <mergeCell ref="C19:C20"/>
    <mergeCell ref="D19:D20"/>
    <mergeCell ref="E19:E20"/>
    <mergeCell ref="F19:F20"/>
    <mergeCell ref="G19:G20"/>
    <mergeCell ref="H19:H20"/>
    <mergeCell ref="I19:I20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T10:T11"/>
    <mergeCell ref="U10:U11"/>
    <mergeCell ref="B13:B14"/>
    <mergeCell ref="C13:C14"/>
    <mergeCell ref="D13:D14"/>
    <mergeCell ref="E13:E14"/>
    <mergeCell ref="F13:F14"/>
    <mergeCell ref="G13:G14"/>
    <mergeCell ref="H13:H14"/>
    <mergeCell ref="I13:I14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R7:R8"/>
    <mergeCell ref="S7:S8"/>
    <mergeCell ref="T7:T8"/>
    <mergeCell ref="U7:U8"/>
    <mergeCell ref="B7:B8"/>
    <mergeCell ref="B28:B29"/>
    <mergeCell ref="C28:C29"/>
    <mergeCell ref="D28:D29"/>
    <mergeCell ref="E28:E29"/>
    <mergeCell ref="F28:F29"/>
    <mergeCell ref="L7:L8"/>
    <mergeCell ref="M7:M8"/>
    <mergeCell ref="N7:N8"/>
    <mergeCell ref="O7:O8"/>
    <mergeCell ref="P7:P8"/>
    <mergeCell ref="Q7:Q8"/>
    <mergeCell ref="U4:U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E2:Q2"/>
    <mergeCell ref="R2:U2"/>
    <mergeCell ref="B2:D2"/>
    <mergeCell ref="B4:B5"/>
    <mergeCell ref="C4:C5"/>
    <mergeCell ref="D4:D5"/>
    <mergeCell ref="E4:E5"/>
    <mergeCell ref="F4:F5"/>
    <mergeCell ref="G4:G5"/>
    <mergeCell ref="H4:H5"/>
  </mergeCells>
  <printOptions horizontalCentered="1" verticalCentered="1"/>
  <pageMargins left="0.3937007874015748" right="0.1968503937007874" top="0.2362204724409449" bottom="0.1968503937007874" header="0.3149606299212598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" sqref="I1"/>
    </sheetView>
  </sheetViews>
  <sheetFormatPr defaultColWidth="9.421875" defaultRowHeight="15"/>
  <cols>
    <col min="1" max="11" width="11.140625" style="1" customWidth="1"/>
    <col min="12" max="16384" width="9.421875" style="1" customWidth="1"/>
  </cols>
  <sheetData/>
  <sheetProtection/>
  <printOptions/>
  <pageMargins left="0.6692913385826772" right="0.1968503937007874" top="0.5511811023622047" bottom="0.2755905511811024" header="0.5511811023622047" footer="0.3543307086614173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" sqref="J1"/>
    </sheetView>
  </sheetViews>
  <sheetFormatPr defaultColWidth="9.421875" defaultRowHeight="15"/>
  <cols>
    <col min="1" max="1" width="9.421875" style="1" customWidth="1"/>
    <col min="2" max="2" width="9.140625" style="1" customWidth="1"/>
    <col min="3" max="16384" width="9.421875" style="1" customWidth="1"/>
  </cols>
  <sheetData/>
  <sheetProtection/>
  <printOptions/>
  <pageMargins left="0.7874015748031497" right="0.2362204724409449" top="0.5511811023622047" bottom="0.2755905511811024" header="0.5118110236220472" footer="0.35433070866141736"/>
  <pageSetup horizontalDpi="600" verticalDpi="600" orientation="portrait" paperSize="9" scale="95" r:id="rId2"/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5" zoomScalePageLayoutView="0" workbookViewId="0" topLeftCell="A1">
      <selection activeCell="J1" sqref="J1"/>
    </sheetView>
  </sheetViews>
  <sheetFormatPr defaultColWidth="9.00390625" defaultRowHeight="15"/>
  <cols>
    <col min="1" max="10" width="9.421875" style="1" customWidth="1"/>
    <col min="11" max="16384" width="9.00390625" style="1" customWidth="1"/>
  </cols>
  <sheetData/>
  <sheetProtection/>
  <printOptions/>
  <pageMargins left="0.8267716535433072" right="0.2755905511811024" top="0.5118110236220472" bottom="1.141732283464567" header="0.5118110236220472" footer="0.5118110236220472"/>
  <pageSetup horizontalDpi="600" verticalDpi="600" orientation="portrait" paperSize="9" scale="95" r:id="rId2"/>
  <rowBreaks count="1" manualBreakCount="1"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74"/>
  <sheetViews>
    <sheetView showGridLines="0" zoomScale="85" zoomScaleNormal="85" zoomScalePageLayoutView="0" workbookViewId="0" topLeftCell="A1">
      <selection activeCell="I1" sqref="I1"/>
    </sheetView>
  </sheetViews>
  <sheetFormatPr defaultColWidth="9.00390625" defaultRowHeight="15"/>
  <cols>
    <col min="1" max="1" width="9.00390625" style="3" customWidth="1"/>
    <col min="2" max="2" width="12.7109375" style="3" customWidth="1"/>
    <col min="3" max="3" width="10.421875" style="3" customWidth="1"/>
    <col min="4" max="4" width="11.140625" style="3" customWidth="1"/>
    <col min="5" max="5" width="2.140625" style="3" customWidth="1"/>
    <col min="6" max="6" width="12.7109375" style="3" customWidth="1"/>
    <col min="7" max="9" width="11.421875" style="3" customWidth="1"/>
    <col min="10" max="10" width="5.28125" style="3" customWidth="1"/>
    <col min="11" max="11" width="14.140625" style="3" bestFit="1" customWidth="1"/>
    <col min="12" max="13" width="10.421875" style="3" bestFit="1" customWidth="1"/>
    <col min="14" max="14" width="7.28125" style="3" bestFit="1" customWidth="1"/>
    <col min="15" max="16" width="6.7109375" style="3" bestFit="1" customWidth="1"/>
    <col min="17" max="17" width="7.8515625" style="3" bestFit="1" customWidth="1"/>
    <col min="18" max="19" width="6.7109375" style="3" bestFit="1" customWidth="1"/>
    <col min="20" max="20" width="7.140625" style="3" bestFit="1" customWidth="1"/>
    <col min="21" max="16384" width="9.00390625" style="3" customWidth="1"/>
  </cols>
  <sheetData>
    <row r="1" spans="1:8" ht="21">
      <c r="A1" s="2" t="s">
        <v>43</v>
      </c>
      <c r="B1" s="2"/>
      <c r="C1" s="2"/>
      <c r="D1" s="2"/>
      <c r="E1" s="2"/>
      <c r="F1" s="2" t="s">
        <v>43</v>
      </c>
      <c r="G1" s="2" t="s">
        <v>44</v>
      </c>
      <c r="H1" s="2"/>
    </row>
    <row r="2" spans="1:10" s="8" customFormat="1" ht="21">
      <c r="A2" s="4" t="s">
        <v>17</v>
      </c>
      <c r="B2" s="5" t="s">
        <v>94</v>
      </c>
      <c r="C2" s="5" t="s">
        <v>93</v>
      </c>
      <c r="D2" s="6"/>
      <c r="E2" s="6"/>
      <c r="F2" s="7"/>
      <c r="G2" s="5" t="s">
        <v>94</v>
      </c>
      <c r="H2" s="5" t="s">
        <v>93</v>
      </c>
      <c r="I2" s="3"/>
      <c r="J2" s="3"/>
    </row>
    <row r="3" spans="1:8" ht="21">
      <c r="A3" s="4" t="s">
        <v>0</v>
      </c>
      <c r="B3" s="9">
        <f>Sheet1!B15</f>
        <v>0.6882599151033549</v>
      </c>
      <c r="C3" s="9">
        <v>0.7375802537177776</v>
      </c>
      <c r="D3" s="10"/>
      <c r="E3" s="10"/>
      <c r="F3" s="4" t="s">
        <v>45</v>
      </c>
      <c r="G3" s="11">
        <f>Sheet1!D14</f>
        <v>0.6593942168689811</v>
      </c>
      <c r="H3" s="11">
        <v>0.6655068856383558</v>
      </c>
    </row>
    <row r="4" spans="1:8" ht="21">
      <c r="A4" s="4" t="s">
        <v>1</v>
      </c>
      <c r="B4" s="9">
        <f>+Sheet1!C15</f>
        <v>0.6241389323743961</v>
      </c>
      <c r="C4" s="9">
        <v>0.6081135040893695</v>
      </c>
      <c r="D4" s="10"/>
      <c r="E4" s="10"/>
      <c r="F4" s="4" t="s">
        <v>46</v>
      </c>
      <c r="G4" s="11"/>
      <c r="H4" s="11">
        <v>0.6406761792773353</v>
      </c>
    </row>
    <row r="5" spans="1:8" s="12" customFormat="1" ht="21">
      <c r="A5" s="4" t="s">
        <v>2</v>
      </c>
      <c r="B5" s="9">
        <f>+Sheet1!D15</f>
        <v>0.6701979146974567</v>
      </c>
      <c r="C5" s="9">
        <v>0.6532938029820399</v>
      </c>
      <c r="D5" s="10"/>
      <c r="E5" s="10"/>
      <c r="F5" s="4" t="s">
        <v>47</v>
      </c>
      <c r="G5" s="11"/>
      <c r="H5" s="11">
        <v>0.5916188498835678</v>
      </c>
    </row>
    <row r="6" spans="1:8" ht="21">
      <c r="A6" s="4" t="s">
        <v>3</v>
      </c>
      <c r="B6" s="9">
        <f>+Sheet1!E15</f>
        <v>0.5904734622497341</v>
      </c>
      <c r="C6" s="9">
        <v>0.6137873814167922</v>
      </c>
      <c r="D6" s="10"/>
      <c r="E6" s="10"/>
      <c r="F6" s="4" t="s">
        <v>48</v>
      </c>
      <c r="G6" s="11"/>
      <c r="H6" s="11">
        <v>0.6397849710742722</v>
      </c>
    </row>
    <row r="7" spans="1:8" ht="21">
      <c r="A7" s="4" t="s">
        <v>4</v>
      </c>
      <c r="B7" s="9"/>
      <c r="C7" s="9">
        <v>0.6243493543542638</v>
      </c>
      <c r="D7" s="10"/>
      <c r="E7" s="10"/>
      <c r="F7" s="50" t="s">
        <v>99</v>
      </c>
      <c r="G7" s="47">
        <f>+Sheet1!E14</f>
        <v>0.641931848213264</v>
      </c>
      <c r="H7" s="47">
        <f>+Sheet1!E6</f>
        <v>0.6518826184376665</v>
      </c>
    </row>
    <row r="8" spans="1:8" ht="21">
      <c r="A8" s="4" t="s">
        <v>5</v>
      </c>
      <c r="B8" s="9"/>
      <c r="C8" s="9">
        <v>0.6850700600884179</v>
      </c>
      <c r="D8" s="10"/>
      <c r="E8" s="10"/>
      <c r="F8" s="6"/>
      <c r="G8" s="13"/>
      <c r="H8" s="13"/>
    </row>
    <row r="9" spans="1:7" ht="21">
      <c r="A9" s="4" t="s">
        <v>6</v>
      </c>
      <c r="B9" s="9"/>
      <c r="C9" s="9">
        <v>0.5765553582864313</v>
      </c>
      <c r="D9" s="10"/>
      <c r="E9" s="12"/>
      <c r="F9" s="12"/>
      <c r="G9" s="12"/>
    </row>
    <row r="10" spans="1:4" ht="21">
      <c r="A10" s="4" t="s">
        <v>7</v>
      </c>
      <c r="B10" s="9"/>
      <c r="C10" s="9">
        <v>0.5454185277910959</v>
      </c>
      <c r="D10" s="10"/>
    </row>
    <row r="11" spans="1:4" ht="21">
      <c r="A11" s="4" t="s">
        <v>8</v>
      </c>
      <c r="B11" s="9"/>
      <c r="C11" s="9">
        <v>0.663300497154613</v>
      </c>
      <c r="D11" s="10"/>
    </row>
    <row r="12" spans="1:7" s="8" customFormat="1" ht="21">
      <c r="A12" s="4" t="s">
        <v>9</v>
      </c>
      <c r="B12" s="9"/>
      <c r="C12" s="9">
        <v>0.6178042063913775</v>
      </c>
      <c r="D12" s="10"/>
      <c r="E12" s="3"/>
      <c r="F12" s="3"/>
      <c r="G12" s="3"/>
    </row>
    <row r="13" spans="1:7" ht="21">
      <c r="A13" s="4" t="s">
        <v>10</v>
      </c>
      <c r="B13" s="9"/>
      <c r="C13" s="9">
        <v>0.6658630130721628</v>
      </c>
      <c r="D13" s="10"/>
      <c r="E13" s="8"/>
      <c r="F13" s="8"/>
      <c r="G13" s="8"/>
    </row>
    <row r="14" spans="1:4" ht="21">
      <c r="A14" s="4" t="s">
        <v>11</v>
      </c>
      <c r="B14" s="9"/>
      <c r="C14" s="9">
        <v>0.6373147676023775</v>
      </c>
      <c r="D14" s="10"/>
    </row>
    <row r="16" spans="1:6" ht="21">
      <c r="A16" s="3" t="s">
        <v>33</v>
      </c>
      <c r="B16" s="3">
        <f>+data!Q22</f>
        <v>0.492</v>
      </c>
      <c r="F16" s="2" t="s">
        <v>33</v>
      </c>
    </row>
    <row r="17" spans="1:10" ht="21">
      <c r="A17" s="4" t="s">
        <v>17</v>
      </c>
      <c r="B17" s="14" t="s">
        <v>95</v>
      </c>
      <c r="C17" s="5" t="s">
        <v>94</v>
      </c>
      <c r="D17" s="5" t="s">
        <v>93</v>
      </c>
      <c r="F17" s="4" t="s">
        <v>17</v>
      </c>
      <c r="G17" s="14" t="s">
        <v>95</v>
      </c>
      <c r="H17" s="5" t="s">
        <v>94</v>
      </c>
      <c r="I17" s="5" t="s">
        <v>93</v>
      </c>
      <c r="J17" s="15"/>
    </row>
    <row r="18" spans="1:12" ht="21">
      <c r="A18" s="7" t="s">
        <v>0</v>
      </c>
      <c r="B18" s="107">
        <f>+'[3]อัตราการใช้น้ำรายเดือน'!$AC$47</f>
        <v>0.40242340099018586</v>
      </c>
      <c r="C18" s="16">
        <f>data!E$22</f>
        <v>0.4646802162968488</v>
      </c>
      <c r="D18" s="16">
        <v>0.48868531332228826</v>
      </c>
      <c r="F18" s="4" t="s">
        <v>45</v>
      </c>
      <c r="G18" s="16">
        <f>$B$18</f>
        <v>0.40242340099018586</v>
      </c>
      <c r="H18" s="16">
        <f>data!$R$22</f>
        <v>0.49214351028408065</v>
      </c>
      <c r="I18" s="17">
        <v>0.5003917049777273</v>
      </c>
      <c r="K18" s="160"/>
      <c r="L18" s="160"/>
    </row>
    <row r="19" spans="1:12" ht="21">
      <c r="A19" s="7" t="s">
        <v>1</v>
      </c>
      <c r="B19" s="107">
        <f>+'[3]อัตราการใช้น้ำรายเดือน'!$AD$47</f>
        <v>0.4357615627577605</v>
      </c>
      <c r="C19" s="16">
        <f>data!F$22</f>
        <v>0.5420521924374223</v>
      </c>
      <c r="D19" s="16">
        <v>0.5247941033138401</v>
      </c>
      <c r="F19" s="4" t="s">
        <v>46</v>
      </c>
      <c r="G19" s="16">
        <f>$B$18</f>
        <v>0.40242340099018586</v>
      </c>
      <c r="H19" s="16"/>
      <c r="I19" s="17">
        <v>0.520489505557067</v>
      </c>
      <c r="K19" s="160"/>
      <c r="L19" s="160"/>
    </row>
    <row r="20" spans="1:12" ht="21">
      <c r="A20" s="7" t="s">
        <v>2</v>
      </c>
      <c r="B20" s="107">
        <f>+'[3]อัตราการใช้น้ำรายเดือน'!$AE$47</f>
        <v>0.4122691510984469</v>
      </c>
      <c r="C20" s="16">
        <f>data!G$22</f>
        <v>0.47155861596045595</v>
      </c>
      <c r="D20" s="16">
        <v>0.4900259074967248</v>
      </c>
      <c r="F20" s="4" t="s">
        <v>47</v>
      </c>
      <c r="G20" s="16">
        <f>$B$18</f>
        <v>0.40242340099018586</v>
      </c>
      <c r="H20" s="16"/>
      <c r="I20" s="17">
        <v>0.5622633869021152</v>
      </c>
      <c r="K20" s="160"/>
      <c r="L20" s="160"/>
    </row>
    <row r="21" spans="1:12" ht="21">
      <c r="A21" s="7" t="s">
        <v>3</v>
      </c>
      <c r="B21" s="107">
        <f>+'[3]อัตราการใช้น้ำรายเดือน'!$AF$47</f>
        <v>0.4508011108737449</v>
      </c>
      <c r="C21" s="16">
        <f>data!H$22</f>
        <v>0.4932746080629492</v>
      </c>
      <c r="D21" s="16">
        <v>0.5275892110602419</v>
      </c>
      <c r="F21" s="4" t="s">
        <v>48</v>
      </c>
      <c r="G21" s="16">
        <f>$B$18</f>
        <v>0.40242340099018586</v>
      </c>
      <c r="H21" s="16"/>
      <c r="I21" s="17">
        <v>0.5065071386577689</v>
      </c>
      <c r="K21" s="160"/>
      <c r="L21" s="160"/>
    </row>
    <row r="22" spans="1:12" s="22" customFormat="1" ht="21">
      <c r="A22" s="18" t="s">
        <v>4</v>
      </c>
      <c r="B22" s="107">
        <f>+'[3]อัตราการใช้น้ำรายเดือน'!$AG$47</f>
        <v>0.4674022152251688</v>
      </c>
      <c r="C22" s="16"/>
      <c r="D22" s="16">
        <v>0.5349657344191628</v>
      </c>
      <c r="E22" s="3"/>
      <c r="F22" s="19" t="str">
        <f>F7</f>
        <v>สะสม 4 เดือน</v>
      </c>
      <c r="G22" s="16">
        <f>$B$18</f>
        <v>0.40242340099018586</v>
      </c>
      <c r="H22" s="48">
        <f>B16</f>
        <v>0.492</v>
      </c>
      <c r="I22" s="48">
        <v>0.507</v>
      </c>
      <c r="J22" s="21"/>
      <c r="K22" s="161"/>
      <c r="L22" s="161"/>
    </row>
    <row r="23" spans="1:12" s="23" customFormat="1" ht="21">
      <c r="A23" s="18" t="s">
        <v>5</v>
      </c>
      <c r="B23" s="107">
        <f>+'[3]อัตราการใช้น้ำรายเดือน'!$AH$47</f>
        <v>0.43167506418795004</v>
      </c>
      <c r="C23" s="16"/>
      <c r="D23" s="16">
        <v>0.4965630668198599</v>
      </c>
      <c r="F23" s="24"/>
      <c r="G23" s="25"/>
      <c r="H23" s="26"/>
      <c r="I23" s="26"/>
      <c r="J23" s="26"/>
      <c r="K23" s="162"/>
      <c r="L23" s="162"/>
    </row>
    <row r="24" spans="1:12" s="22" customFormat="1" ht="21">
      <c r="A24" s="18" t="s">
        <v>6</v>
      </c>
      <c r="B24" s="107">
        <f>+'[3]อัตราการใช้น้ำรายเดือน'!$AI$47</f>
        <v>0.5213839481118937</v>
      </c>
      <c r="C24" s="16"/>
      <c r="D24" s="16">
        <v>0.5793876319758673</v>
      </c>
      <c r="K24" s="161"/>
      <c r="L24" s="161"/>
    </row>
    <row r="25" spans="1:15" ht="21">
      <c r="A25" s="7" t="s">
        <v>7</v>
      </c>
      <c r="B25" s="107">
        <f>+'[3]อัตราการใช้น้ำรายเดือน'!$AJ$47</f>
        <v>0.5519948055141465</v>
      </c>
      <c r="C25" s="16"/>
      <c r="D25" s="16">
        <v>0.5918673084094723</v>
      </c>
      <c r="E25" s="22"/>
      <c r="F25" s="22"/>
      <c r="G25" s="22"/>
      <c r="H25" s="22"/>
      <c r="I25" s="22"/>
      <c r="J25" s="22"/>
      <c r="K25" s="163"/>
      <c r="L25" s="163"/>
      <c r="M25" s="27"/>
      <c r="N25" s="27"/>
      <c r="O25" s="27"/>
    </row>
    <row r="26" spans="1:15" ht="21">
      <c r="A26" s="7" t="s">
        <v>8</v>
      </c>
      <c r="B26" s="107">
        <f>+'[3]อัตราการใช้น้ำรายเดือน'!$AK$47</f>
        <v>0.4822618340265399</v>
      </c>
      <c r="C26" s="16"/>
      <c r="D26" s="16">
        <v>0.5146770025839793</v>
      </c>
      <c r="K26" s="164"/>
      <c r="L26" s="164"/>
      <c r="M26" s="12"/>
      <c r="N26" s="12"/>
      <c r="O26" s="12"/>
    </row>
    <row r="27" spans="1:15" ht="21">
      <c r="A27" s="7" t="s">
        <v>9</v>
      </c>
      <c r="B27" s="107">
        <f>+'[3]อัตราการใช้น้ำรายเดือน'!$AL$47</f>
        <v>0.4294950562133235</v>
      </c>
      <c r="C27" s="16"/>
      <c r="D27" s="16">
        <v>0.5145576343699025</v>
      </c>
      <c r="K27" s="164"/>
      <c r="L27" s="164"/>
      <c r="M27" s="12"/>
      <c r="N27" s="12"/>
      <c r="O27" s="12"/>
    </row>
    <row r="28" spans="1:15" ht="21">
      <c r="A28" s="7" t="s">
        <v>10</v>
      </c>
      <c r="B28" s="107">
        <f>+'[3]อัตราการใช้น้ำรายเดือน'!$AM$47</f>
        <v>0.4331742698988356</v>
      </c>
      <c r="C28" s="16"/>
      <c r="D28" s="16">
        <v>0.4803595791420974</v>
      </c>
      <c r="K28" s="164"/>
      <c r="L28" s="164"/>
      <c r="M28" s="12"/>
      <c r="N28" s="12"/>
      <c r="O28" s="12"/>
    </row>
    <row r="29" spans="1:15" ht="21">
      <c r="A29" s="7" t="s">
        <v>11</v>
      </c>
      <c r="B29" s="107">
        <f>+'[3]อัตราการใช้น้ำรายเดือน'!$AN$47</f>
        <v>0.4387928151252238</v>
      </c>
      <c r="C29" s="16"/>
      <c r="D29" s="16">
        <v>0.5258759178334671</v>
      </c>
      <c r="K29" s="164"/>
      <c r="L29" s="164"/>
      <c r="M29" s="12"/>
      <c r="N29" s="12"/>
      <c r="O29" s="12"/>
    </row>
    <row r="30" spans="11:15" ht="21">
      <c r="K30" s="12"/>
      <c r="L30" s="12"/>
      <c r="M30" s="12"/>
      <c r="N30" s="12"/>
      <c r="O30" s="12"/>
    </row>
    <row r="31" spans="1:15" ht="21">
      <c r="A31" s="2" t="s">
        <v>49</v>
      </c>
      <c r="B31" s="45">
        <f>+data!B4</f>
        <v>266</v>
      </c>
      <c r="F31" s="2" t="s">
        <v>49</v>
      </c>
      <c r="K31" s="2" t="s">
        <v>49</v>
      </c>
      <c r="L31" s="12"/>
      <c r="M31" s="12"/>
      <c r="N31" s="12"/>
      <c r="O31" s="12"/>
    </row>
    <row r="32" spans="1:17" ht="42">
      <c r="A32" s="14" t="s">
        <v>17</v>
      </c>
      <c r="B32" s="14" t="s">
        <v>95</v>
      </c>
      <c r="C32" s="5" t="s">
        <v>94</v>
      </c>
      <c r="D32" s="5" t="s">
        <v>93</v>
      </c>
      <c r="E32" s="28"/>
      <c r="F32" s="14" t="s">
        <v>50</v>
      </c>
      <c r="G32" s="14" t="s">
        <v>95</v>
      </c>
      <c r="H32" s="5" t="s">
        <v>94</v>
      </c>
      <c r="I32" s="5" t="s">
        <v>93</v>
      </c>
      <c r="J32" s="29"/>
      <c r="K32" s="5" t="s">
        <v>24</v>
      </c>
      <c r="L32" s="14" t="s">
        <v>95</v>
      </c>
      <c r="M32" s="5" t="s">
        <v>94</v>
      </c>
      <c r="N32" s="5" t="s">
        <v>93</v>
      </c>
      <c r="O32" s="15"/>
      <c r="P32" s="12"/>
      <c r="Q32" s="12"/>
    </row>
    <row r="33" spans="1:17" ht="21">
      <c r="A33" s="7" t="s">
        <v>0</v>
      </c>
      <c r="B33" s="108">
        <f>+'[3]ผู้ใช้น้ำเพิ่ม-cal'!$AB$46</f>
        <v>18</v>
      </c>
      <c r="C33" s="30">
        <f>data!E$4</f>
        <v>14</v>
      </c>
      <c r="D33" s="30">
        <v>14</v>
      </c>
      <c r="F33" s="7" t="s">
        <v>0</v>
      </c>
      <c r="G33" s="30">
        <f>B33</f>
        <v>18</v>
      </c>
      <c r="H33" s="30">
        <f>C33</f>
        <v>14</v>
      </c>
      <c r="I33" s="30">
        <v>14</v>
      </c>
      <c r="J33" s="31"/>
      <c r="K33" s="30" t="s">
        <v>45</v>
      </c>
      <c r="L33" s="30">
        <f>B31/4</f>
        <v>66.5</v>
      </c>
      <c r="M33" s="30">
        <f>SUM(C33:C35)</f>
        <v>39</v>
      </c>
      <c r="N33" s="30">
        <v>55</v>
      </c>
      <c r="O33" s="32"/>
      <c r="P33" s="12"/>
      <c r="Q33" s="12"/>
    </row>
    <row r="34" spans="1:17" ht="21">
      <c r="A34" s="7" t="s">
        <v>1</v>
      </c>
      <c r="B34" s="108">
        <f>+'[3]ผู้ใช้น้ำเพิ่ม-cal'!$AC$46</f>
        <v>13</v>
      </c>
      <c r="C34" s="30">
        <f>data!F$4</f>
        <v>9</v>
      </c>
      <c r="D34" s="30">
        <v>11</v>
      </c>
      <c r="F34" s="7" t="s">
        <v>1</v>
      </c>
      <c r="G34" s="30">
        <f aca="true" t="shared" si="0" ref="G34:G44">G33+B34</f>
        <v>31</v>
      </c>
      <c r="H34" s="30">
        <f>+H33+C34</f>
        <v>23</v>
      </c>
      <c r="I34" s="30">
        <v>25</v>
      </c>
      <c r="J34" s="31"/>
      <c r="K34" s="30" t="s">
        <v>46</v>
      </c>
      <c r="L34" s="30">
        <f>$L$33</f>
        <v>66.5</v>
      </c>
      <c r="M34" s="30"/>
      <c r="N34" s="30">
        <v>54</v>
      </c>
      <c r="O34" s="32"/>
      <c r="P34" s="12"/>
      <c r="Q34" s="12"/>
    </row>
    <row r="35" spans="1:17" ht="21">
      <c r="A35" s="7" t="s">
        <v>2</v>
      </c>
      <c r="B35" s="108">
        <f>+'[3]ผู้ใช้น้ำเพิ่ม-cal'!$AD$46</f>
        <v>26</v>
      </c>
      <c r="C35" s="30">
        <f>data!G$4</f>
        <v>16</v>
      </c>
      <c r="D35" s="30">
        <v>30</v>
      </c>
      <c r="F35" s="7" t="s">
        <v>51</v>
      </c>
      <c r="G35" s="30">
        <f t="shared" si="0"/>
        <v>57</v>
      </c>
      <c r="H35" s="30">
        <f>+H34+C35</f>
        <v>39</v>
      </c>
      <c r="I35" s="30">
        <v>55</v>
      </c>
      <c r="J35" s="31"/>
      <c r="K35" s="30" t="s">
        <v>47</v>
      </c>
      <c r="L35" s="30">
        <f>$L$33</f>
        <v>66.5</v>
      </c>
      <c r="M35" s="30"/>
      <c r="N35" s="30">
        <v>33</v>
      </c>
      <c r="O35" s="32"/>
      <c r="P35" s="12"/>
      <c r="Q35" s="12"/>
    </row>
    <row r="36" spans="1:17" ht="21">
      <c r="A36" s="7" t="s">
        <v>3</v>
      </c>
      <c r="B36" s="108">
        <f>+'[3]ผู้ใช้น้ำเพิ่ม-cal'!$AE$46</f>
        <v>26</v>
      </c>
      <c r="C36" s="30">
        <f>data!H$4</f>
        <v>18</v>
      </c>
      <c r="D36" s="30">
        <v>22</v>
      </c>
      <c r="F36" s="7" t="s">
        <v>3</v>
      </c>
      <c r="G36" s="30">
        <f t="shared" si="0"/>
        <v>83</v>
      </c>
      <c r="H36" s="30">
        <f>+H35+C36</f>
        <v>57</v>
      </c>
      <c r="I36" s="30">
        <v>77</v>
      </c>
      <c r="J36" s="31"/>
      <c r="K36" s="30" t="s">
        <v>48</v>
      </c>
      <c r="L36" s="30">
        <f>$L$33</f>
        <v>66.5</v>
      </c>
      <c r="M36" s="30"/>
      <c r="N36" s="30">
        <v>72</v>
      </c>
      <c r="O36" s="32"/>
      <c r="P36" s="12"/>
      <c r="Q36" s="12"/>
    </row>
    <row r="37" spans="1:17" ht="21">
      <c r="A37" s="7" t="s">
        <v>4</v>
      </c>
      <c r="B37" s="108">
        <f>+'[3]ผู้ใช้น้ำเพิ่ม-cal'!$AF$46</f>
        <v>28</v>
      </c>
      <c r="C37" s="30"/>
      <c r="D37" s="30">
        <v>13</v>
      </c>
      <c r="F37" s="7" t="s">
        <v>4</v>
      </c>
      <c r="G37" s="30">
        <f t="shared" si="0"/>
        <v>111</v>
      </c>
      <c r="H37" s="30"/>
      <c r="I37" s="30">
        <v>90</v>
      </c>
      <c r="J37" s="31"/>
      <c r="K37" s="32"/>
      <c r="L37" s="32"/>
      <c r="M37" s="32">
        <f>SUM(M33:M36)</f>
        <v>39</v>
      </c>
      <c r="N37" s="32"/>
      <c r="O37" s="32"/>
      <c r="P37" s="12"/>
      <c r="Q37" s="12"/>
    </row>
    <row r="38" spans="1:17" ht="21">
      <c r="A38" s="7" t="s">
        <v>5</v>
      </c>
      <c r="B38" s="108">
        <f>+'[3]ผู้ใช้น้ำเพิ่ม-cal'!$AG$46</f>
        <v>28</v>
      </c>
      <c r="C38" s="30"/>
      <c r="D38" s="30">
        <v>19</v>
      </c>
      <c r="F38" s="7" t="s">
        <v>52</v>
      </c>
      <c r="G38" s="30">
        <f t="shared" si="0"/>
        <v>139</v>
      </c>
      <c r="H38" s="30"/>
      <c r="I38" s="30">
        <v>109</v>
      </c>
      <c r="J38" s="31"/>
      <c r="K38" s="32"/>
      <c r="L38" s="32"/>
      <c r="M38" s="32"/>
      <c r="N38" s="32"/>
      <c r="O38" s="32"/>
      <c r="P38" s="12"/>
      <c r="Q38" s="12"/>
    </row>
    <row r="39" spans="1:17" ht="21">
      <c r="A39" s="7" t="s">
        <v>6</v>
      </c>
      <c r="B39" s="108">
        <f>+'[3]ผู้ใช้น้ำเพิ่ม-cal'!$AH$46</f>
        <v>16</v>
      </c>
      <c r="C39" s="30"/>
      <c r="D39" s="30">
        <v>8</v>
      </c>
      <c r="F39" s="7" t="s">
        <v>6</v>
      </c>
      <c r="G39" s="30">
        <f t="shared" si="0"/>
        <v>155</v>
      </c>
      <c r="H39" s="30"/>
      <c r="I39" s="30">
        <v>117</v>
      </c>
      <c r="J39" s="31"/>
      <c r="K39" s="32"/>
      <c r="L39" s="32"/>
      <c r="M39" s="32"/>
      <c r="N39" s="32"/>
      <c r="O39" s="32"/>
      <c r="P39" s="12"/>
      <c r="Q39" s="12"/>
    </row>
    <row r="40" spans="1:17" ht="21">
      <c r="A40" s="7" t="s">
        <v>7</v>
      </c>
      <c r="B40" s="108">
        <f>+'[3]ผู้ใช้น้ำเพิ่ม-cal'!$AI$46</f>
        <v>16</v>
      </c>
      <c r="C40" s="30"/>
      <c r="D40" s="30">
        <v>17</v>
      </c>
      <c r="F40" s="7" t="s">
        <v>7</v>
      </c>
      <c r="G40" s="30">
        <f t="shared" si="0"/>
        <v>171</v>
      </c>
      <c r="H40" s="30"/>
      <c r="I40" s="30">
        <v>134</v>
      </c>
      <c r="J40" s="31"/>
      <c r="K40" s="32"/>
      <c r="L40" s="32"/>
      <c r="M40" s="32"/>
      <c r="N40" s="32"/>
      <c r="O40" s="32"/>
      <c r="P40" s="12"/>
      <c r="Q40" s="12"/>
    </row>
    <row r="41" spans="1:17" ht="21">
      <c r="A41" s="7" t="s">
        <v>8</v>
      </c>
      <c r="B41" s="108">
        <f>+'[3]ผู้ใช้น้ำเพิ่ม-cal'!$AJ$46</f>
        <v>11</v>
      </c>
      <c r="C41" s="30"/>
      <c r="D41" s="30">
        <v>8</v>
      </c>
      <c r="F41" s="7" t="s">
        <v>53</v>
      </c>
      <c r="G41" s="30">
        <f t="shared" si="0"/>
        <v>182</v>
      </c>
      <c r="H41" s="30"/>
      <c r="I41" s="30">
        <v>142</v>
      </c>
      <c r="J41" s="31"/>
      <c r="K41" s="32"/>
      <c r="L41" s="32"/>
      <c r="M41" s="32"/>
      <c r="N41" s="32"/>
      <c r="O41" s="32"/>
      <c r="P41" s="12"/>
      <c r="Q41" s="12"/>
    </row>
    <row r="42" spans="1:15" ht="21">
      <c r="A42" s="7" t="s">
        <v>9</v>
      </c>
      <c r="B42" s="108">
        <f>+'[3]ผู้ใช้น้ำเพิ่ม-cal'!$AK$46</f>
        <v>25</v>
      </c>
      <c r="C42" s="30"/>
      <c r="D42" s="30">
        <v>15</v>
      </c>
      <c r="F42" s="7" t="s">
        <v>9</v>
      </c>
      <c r="G42" s="30">
        <f t="shared" si="0"/>
        <v>207</v>
      </c>
      <c r="H42" s="30"/>
      <c r="I42" s="30">
        <v>157</v>
      </c>
      <c r="J42" s="32"/>
      <c r="K42" s="32"/>
      <c r="L42" s="32"/>
      <c r="M42" s="32"/>
      <c r="N42" s="32"/>
      <c r="O42" s="32"/>
    </row>
    <row r="43" spans="1:15" s="22" customFormat="1" ht="21">
      <c r="A43" s="18" t="s">
        <v>10</v>
      </c>
      <c r="B43" s="108">
        <f>+'[3]ผู้ใช้น้ำเพิ่ม-cal'!$AL$46</f>
        <v>33</v>
      </c>
      <c r="C43" s="33"/>
      <c r="D43" s="33">
        <v>34</v>
      </c>
      <c r="E43" s="23"/>
      <c r="F43" s="18" t="s">
        <v>10</v>
      </c>
      <c r="G43" s="33">
        <f t="shared" si="0"/>
        <v>240</v>
      </c>
      <c r="H43" s="30"/>
      <c r="I43" s="33">
        <v>191</v>
      </c>
      <c r="J43" s="34"/>
      <c r="K43" s="34"/>
      <c r="L43" s="34"/>
      <c r="M43" s="34"/>
      <c r="N43" s="34"/>
      <c r="O43" s="34"/>
    </row>
    <row r="44" spans="1:10" s="22" customFormat="1" ht="21">
      <c r="A44" s="18" t="s">
        <v>11</v>
      </c>
      <c r="B44" s="108">
        <f>+'[3]ผู้ใช้น้ำเพิ่ม-cal'!$AM$46</f>
        <v>25</v>
      </c>
      <c r="C44" s="30"/>
      <c r="D44" s="33">
        <v>23</v>
      </c>
      <c r="E44" s="23"/>
      <c r="F44" s="18" t="s">
        <v>54</v>
      </c>
      <c r="G44" s="33">
        <f t="shared" si="0"/>
        <v>265</v>
      </c>
      <c r="H44" s="30"/>
      <c r="I44" s="33">
        <v>214</v>
      </c>
      <c r="J44" s="34"/>
    </row>
    <row r="45" spans="2:14" ht="21">
      <c r="B45" s="109">
        <f>SUM(B33:B44)</f>
        <v>265</v>
      </c>
      <c r="C45" s="109">
        <f>SUM(C33:C44)</f>
        <v>57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1" ht="21">
      <c r="A46" s="2" t="s">
        <v>55</v>
      </c>
      <c r="B46" s="44">
        <f>+data!B31</f>
        <v>5.146830000000001</v>
      </c>
      <c r="F46" s="2" t="s">
        <v>55</v>
      </c>
      <c r="K46" s="2" t="s">
        <v>55</v>
      </c>
    </row>
    <row r="47" spans="1:14" ht="42">
      <c r="A47" s="4" t="s">
        <v>17</v>
      </c>
      <c r="B47" s="14" t="s">
        <v>95</v>
      </c>
      <c r="C47" s="5" t="s">
        <v>94</v>
      </c>
      <c r="D47" s="5" t="s">
        <v>93</v>
      </c>
      <c r="F47" s="7" t="s">
        <v>50</v>
      </c>
      <c r="G47" s="14" t="s">
        <v>95</v>
      </c>
      <c r="H47" s="5" t="s">
        <v>94</v>
      </c>
      <c r="I47" s="5" t="s">
        <v>93</v>
      </c>
      <c r="J47" s="15"/>
      <c r="K47" s="5" t="s">
        <v>56</v>
      </c>
      <c r="L47" s="14" t="s">
        <v>95</v>
      </c>
      <c r="M47" s="5" t="s">
        <v>94</v>
      </c>
      <c r="N47" s="5" t="s">
        <v>93</v>
      </c>
    </row>
    <row r="48" spans="1:17" ht="21">
      <c r="A48" s="7" t="s">
        <v>0</v>
      </c>
      <c r="B48" s="107">
        <f>+'[3]EBITDA61'!$B$80/10^6</f>
        <v>0.36342166666666664</v>
      </c>
      <c r="C48" s="16">
        <f>data!E$31</f>
        <v>0.4287138500000003</v>
      </c>
      <c r="D48" s="16">
        <v>0.48618958</v>
      </c>
      <c r="F48" s="7" t="s">
        <v>0</v>
      </c>
      <c r="G48" s="16">
        <f>B48</f>
        <v>0.36342166666666664</v>
      </c>
      <c r="H48" s="16">
        <f>C48</f>
        <v>0.4287138500000003</v>
      </c>
      <c r="I48" s="16">
        <v>0.48618958</v>
      </c>
      <c r="J48" s="35"/>
      <c r="K48" s="16" t="s">
        <v>45</v>
      </c>
      <c r="L48" s="16">
        <f>B46/4</f>
        <v>1.2867075000000003</v>
      </c>
      <c r="M48" s="16">
        <f>SUM(C48:C50)</f>
        <v>1.1819015400000001</v>
      </c>
      <c r="N48" s="16">
        <v>1.2360437399999995</v>
      </c>
      <c r="P48" s="160"/>
      <c r="Q48" s="160"/>
    </row>
    <row r="49" spans="1:17" ht="21">
      <c r="A49" s="7" t="s">
        <v>1</v>
      </c>
      <c r="B49" s="107">
        <f>+'[3]EBITDA61'!$C$80/10^6</f>
        <v>0.27163066666666674</v>
      </c>
      <c r="C49" s="16">
        <f>data!F$31</f>
        <v>0.3025575399999998</v>
      </c>
      <c r="D49" s="16">
        <v>0.4341943899999998</v>
      </c>
      <c r="F49" s="7" t="s">
        <v>1</v>
      </c>
      <c r="G49" s="16">
        <f aca="true" t="shared" si="1" ref="G49:G59">G48+B48</f>
        <v>0.7268433333333333</v>
      </c>
      <c r="H49" s="16">
        <f>+H48+C49</f>
        <v>0.7312713900000001</v>
      </c>
      <c r="I49" s="16">
        <v>0.9203839699999998</v>
      </c>
      <c r="J49" s="35"/>
      <c r="K49" s="16" t="s">
        <v>46</v>
      </c>
      <c r="L49" s="16">
        <f>$L$48</f>
        <v>1.2867075000000003</v>
      </c>
      <c r="M49" s="16"/>
      <c r="N49" s="16">
        <v>1.3889459199999994</v>
      </c>
      <c r="P49" s="160"/>
      <c r="Q49" s="160"/>
    </row>
    <row r="50" spans="1:17" ht="21">
      <c r="A50" s="7" t="s">
        <v>2</v>
      </c>
      <c r="B50" s="107">
        <f>+'[3]EBITDA61'!$D$80/10^6</f>
        <v>0.26916766666666675</v>
      </c>
      <c r="C50" s="16">
        <f>data!G$31</f>
        <v>0.45063015000000006</v>
      </c>
      <c r="D50" s="16">
        <v>0.3156597699999997</v>
      </c>
      <c r="F50" s="7" t="s">
        <v>57</v>
      </c>
      <c r="G50" s="16">
        <f t="shared" si="1"/>
        <v>0.9984740000000001</v>
      </c>
      <c r="H50" s="16">
        <f>+H49+C50</f>
        <v>1.1819015400000001</v>
      </c>
      <c r="I50" s="16">
        <v>1.2360437399999995</v>
      </c>
      <c r="J50" s="35"/>
      <c r="K50" s="16" t="s">
        <v>47</v>
      </c>
      <c r="L50" s="16">
        <f>$L$48</f>
        <v>1.2867075000000003</v>
      </c>
      <c r="M50" s="16"/>
      <c r="N50" s="16">
        <v>1.8308823099999998</v>
      </c>
      <c r="P50" s="160"/>
      <c r="Q50" s="160"/>
    </row>
    <row r="51" spans="1:17" ht="21">
      <c r="A51" s="7" t="s">
        <v>3</v>
      </c>
      <c r="B51" s="107">
        <f>+'[3]EBITDA61'!$E$80/10^6</f>
        <v>0.42640666666666677</v>
      </c>
      <c r="C51" s="16">
        <f>data!H$31</f>
        <v>0.5954304399999998</v>
      </c>
      <c r="D51" s="16">
        <v>0.5409791899999998</v>
      </c>
      <c r="F51" s="7" t="s">
        <v>3</v>
      </c>
      <c r="G51" s="16">
        <f t="shared" si="1"/>
        <v>1.2676416666666668</v>
      </c>
      <c r="H51" s="16">
        <f>+H50+C51</f>
        <v>1.77733198</v>
      </c>
      <c r="I51" s="16">
        <v>1.7770229299999993</v>
      </c>
      <c r="J51" s="35"/>
      <c r="K51" s="16" t="s">
        <v>48</v>
      </c>
      <c r="L51" s="16">
        <f>$L$48</f>
        <v>1.2867075000000003</v>
      </c>
      <c r="M51" s="16"/>
      <c r="N51" s="16">
        <v>1.7394895400000006</v>
      </c>
      <c r="P51" s="160"/>
      <c r="Q51" s="160"/>
    </row>
    <row r="52" spans="1:17" ht="21">
      <c r="A52" s="7" t="s">
        <v>4</v>
      </c>
      <c r="B52" s="107">
        <f>+'[3]EBITDA61'!$F$80/10^6</f>
        <v>0.4640116666666666</v>
      </c>
      <c r="C52" s="16"/>
      <c r="D52" s="16">
        <v>0.5384873399999996</v>
      </c>
      <c r="F52" s="7" t="s">
        <v>4</v>
      </c>
      <c r="G52" s="16">
        <f t="shared" si="1"/>
        <v>1.6940483333333336</v>
      </c>
      <c r="H52" s="16"/>
      <c r="I52" s="16">
        <v>2.315510269999999</v>
      </c>
      <c r="J52" s="35"/>
      <c r="K52" s="35"/>
      <c r="L52" s="35">
        <f>SUM(L48:L51)</f>
        <v>5.146830000000001</v>
      </c>
      <c r="M52" s="35">
        <f>SUM(M48:M51)</f>
        <v>1.1819015400000001</v>
      </c>
      <c r="N52" s="35">
        <f>SUM(N48:N51)</f>
        <v>6.19536151</v>
      </c>
      <c r="O52" s="12"/>
      <c r="P52" s="160"/>
      <c r="Q52" s="160"/>
    </row>
    <row r="53" spans="1:17" ht="21">
      <c r="A53" s="7" t="s">
        <v>5</v>
      </c>
      <c r="B53" s="107">
        <f>+'[3]EBITDA61'!$G$80/10^6</f>
        <v>0.21264366666666673</v>
      </c>
      <c r="C53" s="16"/>
      <c r="D53" s="16">
        <v>0.3094793899999999</v>
      </c>
      <c r="F53" s="7" t="s">
        <v>52</v>
      </c>
      <c r="G53" s="16">
        <f t="shared" si="1"/>
        <v>2.1580600000000003</v>
      </c>
      <c r="H53" s="16"/>
      <c r="I53" s="16">
        <v>2.624989659999999</v>
      </c>
      <c r="J53" s="35"/>
      <c r="K53" s="35"/>
      <c r="L53" s="35"/>
      <c r="M53" s="35"/>
      <c r="N53" s="35"/>
      <c r="O53" s="12"/>
      <c r="P53" s="160"/>
      <c r="Q53" s="160"/>
    </row>
    <row r="54" spans="1:17" ht="21">
      <c r="A54" s="7" t="s">
        <v>6</v>
      </c>
      <c r="B54" s="107">
        <f>+'[3]EBITDA61'!$H$80/10^6</f>
        <v>0.6835936666666667</v>
      </c>
      <c r="C54" s="16"/>
      <c r="D54" s="16">
        <v>0.7031443299999998</v>
      </c>
      <c r="F54" s="7" t="s">
        <v>6</v>
      </c>
      <c r="G54" s="16">
        <f t="shared" si="1"/>
        <v>2.370703666666667</v>
      </c>
      <c r="H54" s="16"/>
      <c r="I54" s="16">
        <v>3.3281339899999987</v>
      </c>
      <c r="J54" s="35"/>
      <c r="K54" s="35"/>
      <c r="L54" s="35"/>
      <c r="M54" s="35"/>
      <c r="N54" s="35"/>
      <c r="O54" s="12"/>
      <c r="P54" s="160"/>
      <c r="Q54" s="160"/>
    </row>
    <row r="55" spans="1:17" ht="21">
      <c r="A55" s="7" t="s">
        <v>7</v>
      </c>
      <c r="B55" s="107">
        <f>+'[3]EBITDA61'!$I$80/10^6</f>
        <v>0.7105886666666668</v>
      </c>
      <c r="C55" s="16"/>
      <c r="D55" s="16">
        <v>0.6636730500000003</v>
      </c>
      <c r="F55" s="7" t="s">
        <v>7</v>
      </c>
      <c r="G55" s="16">
        <f t="shared" si="1"/>
        <v>3.0542973333333334</v>
      </c>
      <c r="H55" s="16"/>
      <c r="I55" s="16">
        <v>3.991807039999999</v>
      </c>
      <c r="J55" s="35"/>
      <c r="K55" s="35"/>
      <c r="L55" s="35"/>
      <c r="M55" s="35"/>
      <c r="N55" s="35"/>
      <c r="O55" s="12"/>
      <c r="P55" s="160"/>
      <c r="Q55" s="160"/>
    </row>
    <row r="56" spans="1:17" ht="21">
      <c r="A56" s="7" t="s">
        <v>8</v>
      </c>
      <c r="B56" s="107">
        <f>+'[3]EBITDA61'!$J$80/10^6</f>
        <v>0.46692966666666674</v>
      </c>
      <c r="C56" s="16"/>
      <c r="D56" s="16">
        <v>0.4640649299999997</v>
      </c>
      <c r="F56" s="7" t="s">
        <v>53</v>
      </c>
      <c r="G56" s="16">
        <f t="shared" si="1"/>
        <v>3.764886</v>
      </c>
      <c r="H56" s="16"/>
      <c r="I56" s="16">
        <v>4.455871969999999</v>
      </c>
      <c r="J56" s="35"/>
      <c r="K56" s="35"/>
      <c r="L56" s="35"/>
      <c r="M56" s="35"/>
      <c r="N56" s="35"/>
      <c r="O56" s="12"/>
      <c r="P56" s="160"/>
      <c r="Q56" s="160"/>
    </row>
    <row r="57" spans="1:17" ht="21">
      <c r="A57" s="7" t="s">
        <v>9</v>
      </c>
      <c r="B57" s="107">
        <f>+'[3]EBITDA61'!$K$80/10^6</f>
        <v>0.5407316666666667</v>
      </c>
      <c r="C57" s="16"/>
      <c r="D57" s="16">
        <v>0.5757906499999998</v>
      </c>
      <c r="F57" s="7" t="s">
        <v>9</v>
      </c>
      <c r="G57" s="16">
        <f t="shared" si="1"/>
        <v>4.231815666666667</v>
      </c>
      <c r="H57" s="16"/>
      <c r="I57" s="16">
        <v>5.031662619999999</v>
      </c>
      <c r="J57" s="35"/>
      <c r="K57" s="35"/>
      <c r="L57" s="35"/>
      <c r="M57" s="35"/>
      <c r="N57" s="35"/>
      <c r="O57" s="12"/>
      <c r="P57" s="160"/>
      <c r="Q57" s="160"/>
    </row>
    <row r="58" spans="1:17" ht="21">
      <c r="A58" s="7" t="s">
        <v>10</v>
      </c>
      <c r="B58" s="107">
        <f>+'[3]EBITDA61'!$L$80/10^6</f>
        <v>0.40902566666666673</v>
      </c>
      <c r="C58" s="16"/>
      <c r="D58" s="16">
        <v>0.4585059800000002</v>
      </c>
      <c r="F58" s="7" t="s">
        <v>10</v>
      </c>
      <c r="G58" s="16">
        <f t="shared" si="1"/>
        <v>4.772547333333334</v>
      </c>
      <c r="H58" s="16"/>
      <c r="I58" s="16">
        <v>5.490168599999999</v>
      </c>
      <c r="J58" s="35"/>
      <c r="K58" s="35"/>
      <c r="L58" s="35"/>
      <c r="M58" s="35"/>
      <c r="N58" s="35"/>
      <c r="O58" s="12"/>
      <c r="P58" s="160"/>
      <c r="Q58" s="160"/>
    </row>
    <row r="59" spans="1:17" ht="21">
      <c r="A59" s="7" t="s">
        <v>11</v>
      </c>
      <c r="B59" s="107">
        <f>+'[3]EBITDA61'!$M$80/10^6</f>
        <v>0.32867866666666673</v>
      </c>
      <c r="C59" s="16"/>
      <c r="D59" s="16">
        <v>0.7051929100000005</v>
      </c>
      <c r="F59" s="7" t="s">
        <v>54</v>
      </c>
      <c r="G59" s="16">
        <f t="shared" si="1"/>
        <v>5.181573</v>
      </c>
      <c r="H59" s="16"/>
      <c r="I59" s="16">
        <v>6.19536151</v>
      </c>
      <c r="J59" s="35"/>
      <c r="K59" s="35"/>
      <c r="L59" s="35"/>
      <c r="M59" s="35"/>
      <c r="N59" s="35"/>
      <c r="O59" s="12"/>
      <c r="P59" s="160"/>
      <c r="Q59" s="160"/>
    </row>
    <row r="60" spans="2:14" ht="21">
      <c r="B60" s="110">
        <f>SUM(B48:B59)</f>
        <v>5.1468300000000005</v>
      </c>
      <c r="C60" s="110">
        <f>SUM(C48:C59)</f>
        <v>1.77733198</v>
      </c>
      <c r="J60" s="12"/>
      <c r="K60" s="12"/>
      <c r="L60" s="12"/>
      <c r="M60" s="12"/>
      <c r="N60" s="12"/>
    </row>
    <row r="61" spans="1:14" ht="21">
      <c r="A61" s="2" t="s">
        <v>58</v>
      </c>
      <c r="B61" s="3">
        <f>+data!B19</f>
        <v>14.999755106039084</v>
      </c>
      <c r="F61" s="2" t="s">
        <v>58</v>
      </c>
      <c r="J61" s="12"/>
      <c r="K61" s="12"/>
      <c r="L61" s="12"/>
      <c r="M61" s="12"/>
      <c r="N61" s="12"/>
    </row>
    <row r="62" spans="1:10" ht="42">
      <c r="A62" s="4" t="s">
        <v>17</v>
      </c>
      <c r="B62" s="14" t="s">
        <v>95</v>
      </c>
      <c r="C62" s="5" t="s">
        <v>94</v>
      </c>
      <c r="D62" s="5" t="s">
        <v>93</v>
      </c>
      <c r="F62" s="7" t="s">
        <v>18</v>
      </c>
      <c r="G62" s="14" t="s">
        <v>95</v>
      </c>
      <c r="H62" s="5" t="s">
        <v>94</v>
      </c>
      <c r="I62" s="5" t="s">
        <v>93</v>
      </c>
      <c r="J62" s="12"/>
    </row>
    <row r="63" spans="1:12" s="22" customFormat="1" ht="21">
      <c r="A63" s="19" t="s">
        <v>0</v>
      </c>
      <c r="B63" s="20">
        <f>+B61</f>
        <v>14.999755106039084</v>
      </c>
      <c r="C63" s="20">
        <f>data!E$19</f>
        <v>24.35196872806431</v>
      </c>
      <c r="D63" s="20">
        <v>19.27233322896519</v>
      </c>
      <c r="E63" s="23"/>
      <c r="F63" s="4" t="s">
        <v>45</v>
      </c>
      <c r="G63" s="17">
        <f>$B$63</f>
        <v>14.999755106039084</v>
      </c>
      <c r="H63" s="17">
        <f>data!$R$19</f>
        <v>22.96058753096789</v>
      </c>
      <c r="I63" s="17">
        <v>17.061498593658808</v>
      </c>
      <c r="J63" s="36"/>
      <c r="K63" s="159"/>
      <c r="L63" s="159"/>
    </row>
    <row r="64" spans="1:12" ht="21">
      <c r="A64" s="4" t="s">
        <v>1</v>
      </c>
      <c r="B64" s="17">
        <f>$B$63</f>
        <v>14.999755106039084</v>
      </c>
      <c r="C64" s="20">
        <f>data!F$19</f>
        <v>25.211923892321135</v>
      </c>
      <c r="D64" s="17">
        <v>19.03752712330524</v>
      </c>
      <c r="E64" s="23"/>
      <c r="F64" s="19" t="s">
        <v>46</v>
      </c>
      <c r="G64" s="17">
        <f>$B$63</f>
        <v>14.999755106039084</v>
      </c>
      <c r="H64" s="17"/>
      <c r="I64" s="20">
        <v>16.429039228053306</v>
      </c>
      <c r="J64" s="27"/>
      <c r="K64" s="158"/>
      <c r="L64" s="158"/>
    </row>
    <row r="65" spans="1:12" ht="21">
      <c r="A65" s="4" t="s">
        <v>2</v>
      </c>
      <c r="B65" s="17">
        <f aca="true" t="shared" si="2" ref="B65:B74">$B$63</f>
        <v>14.999755106039084</v>
      </c>
      <c r="C65" s="20">
        <f>data!G$19</f>
        <v>18.780756404357657</v>
      </c>
      <c r="D65" s="17">
        <v>12.479742210583682</v>
      </c>
      <c r="F65" s="4" t="s">
        <v>47</v>
      </c>
      <c r="G65" s="17">
        <f>$B$63</f>
        <v>14.999755106039084</v>
      </c>
      <c r="H65" s="17"/>
      <c r="I65" s="17">
        <v>8.63352453648329</v>
      </c>
      <c r="J65" s="12"/>
      <c r="K65" s="158"/>
      <c r="L65" s="158"/>
    </row>
    <row r="66" spans="1:12" s="8" customFormat="1" ht="21">
      <c r="A66" s="4" t="s">
        <v>3</v>
      </c>
      <c r="B66" s="17">
        <f t="shared" si="2"/>
        <v>14.999755106039084</v>
      </c>
      <c r="C66" s="20">
        <f>data!H$19</f>
        <v>15.730850013208675</v>
      </c>
      <c r="D66" s="37">
        <v>14.927277775656428</v>
      </c>
      <c r="E66" s="3"/>
      <c r="F66" s="4" t="s">
        <v>48</v>
      </c>
      <c r="G66" s="17">
        <f>$B$63</f>
        <v>14.999755106039084</v>
      </c>
      <c r="H66" s="17"/>
      <c r="I66" s="37">
        <v>12.467980082117407</v>
      </c>
      <c r="J66" s="12"/>
      <c r="K66" s="165"/>
      <c r="L66" s="165"/>
    </row>
    <row r="67" spans="1:12" ht="21">
      <c r="A67" s="4" t="s">
        <v>4</v>
      </c>
      <c r="B67" s="17">
        <f t="shared" si="2"/>
        <v>14.999755106039084</v>
      </c>
      <c r="C67" s="20"/>
      <c r="D67" s="17">
        <v>16.355738961982404</v>
      </c>
      <c r="E67" s="8"/>
      <c r="F67" s="4" t="str">
        <f>F7</f>
        <v>สะสม 4 เดือน</v>
      </c>
      <c r="G67" s="17">
        <f>$B$63</f>
        <v>14.999755106039084</v>
      </c>
      <c r="H67" s="20">
        <f>+data!Q19</f>
        <v>21.24904410665744</v>
      </c>
      <c r="I67" s="49">
        <v>16.51</v>
      </c>
      <c r="J67" s="6"/>
      <c r="K67" s="158"/>
      <c r="L67" s="158"/>
    </row>
    <row r="68" spans="1:12" ht="21">
      <c r="A68" s="4" t="s">
        <v>5</v>
      </c>
      <c r="B68" s="17">
        <f t="shared" si="2"/>
        <v>14.999755106039084</v>
      </c>
      <c r="C68" s="20"/>
      <c r="D68" s="17">
        <v>18.03201375634254</v>
      </c>
      <c r="K68" s="158"/>
      <c r="L68" s="158"/>
    </row>
    <row r="69" spans="1:12" ht="21">
      <c r="A69" s="4" t="s">
        <v>6</v>
      </c>
      <c r="B69" s="17">
        <f t="shared" si="2"/>
        <v>14.999755106039084</v>
      </c>
      <c r="C69" s="20"/>
      <c r="D69" s="17">
        <v>9.520028034160982</v>
      </c>
      <c r="K69" s="158"/>
      <c r="L69" s="158"/>
    </row>
    <row r="70" spans="1:12" ht="21">
      <c r="A70" s="4" t="s">
        <v>7</v>
      </c>
      <c r="B70" s="17">
        <f t="shared" si="2"/>
        <v>14.999755106039084</v>
      </c>
      <c r="C70" s="20"/>
      <c r="D70" s="17">
        <v>3.529029416239587</v>
      </c>
      <c r="K70" s="158"/>
      <c r="L70" s="158"/>
    </row>
    <row r="71" spans="1:12" ht="21">
      <c r="A71" s="4" t="s">
        <v>8</v>
      </c>
      <c r="B71" s="17">
        <f t="shared" si="2"/>
        <v>14.999755106039084</v>
      </c>
      <c r="C71" s="20"/>
      <c r="D71" s="17">
        <v>13.130297454118445</v>
      </c>
      <c r="K71" s="158"/>
      <c r="L71" s="158"/>
    </row>
    <row r="72" spans="1:12" ht="21">
      <c r="A72" s="4" t="s">
        <v>9</v>
      </c>
      <c r="B72" s="17">
        <f t="shared" si="2"/>
        <v>14.999755106039084</v>
      </c>
      <c r="C72" s="20"/>
      <c r="D72" s="17">
        <v>10.24590989719776</v>
      </c>
      <c r="K72" s="158"/>
      <c r="L72" s="158"/>
    </row>
    <row r="73" spans="1:12" ht="21">
      <c r="A73" s="4" t="s">
        <v>10</v>
      </c>
      <c r="B73" s="17">
        <f t="shared" si="2"/>
        <v>14.999755106039084</v>
      </c>
      <c r="C73" s="20"/>
      <c r="D73" s="17">
        <v>15.148688739717434</v>
      </c>
      <c r="K73" s="158"/>
      <c r="L73" s="158"/>
    </row>
    <row r="74" spans="1:12" ht="21">
      <c r="A74" s="4" t="s">
        <v>11</v>
      </c>
      <c r="B74" s="17">
        <f t="shared" si="2"/>
        <v>14.999755106039084</v>
      </c>
      <c r="C74" s="20"/>
      <c r="D74" s="17">
        <v>12.039777247414483</v>
      </c>
      <c r="K74" s="158"/>
      <c r="L74" s="1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14.421875" style="1" bestFit="1" customWidth="1"/>
    <col min="2" max="2" width="10.8515625" style="1" bestFit="1" customWidth="1"/>
    <col min="3" max="6" width="10.28125" style="1" bestFit="1" customWidth="1"/>
    <col min="7" max="7" width="12.00390625" style="1" bestFit="1" customWidth="1"/>
    <col min="8" max="8" width="10.28125" style="1" bestFit="1" customWidth="1"/>
    <col min="9" max="9" width="11.28125" style="1" bestFit="1" customWidth="1"/>
    <col min="10" max="10" width="12.00390625" style="1" bestFit="1" customWidth="1"/>
    <col min="11" max="12" width="10.28125" style="1" bestFit="1" customWidth="1"/>
    <col min="13" max="13" width="12.00390625" style="1" bestFit="1" customWidth="1"/>
    <col min="14" max="14" width="11.28125" style="1" bestFit="1" customWidth="1"/>
    <col min="15" max="16384" width="9.00390625" style="1" customWidth="1"/>
  </cols>
  <sheetData>
    <row r="1" spans="1:13" ht="12.75">
      <c r="A1" s="1" t="s">
        <v>93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</row>
    <row r="2" spans="1:14" ht="12.75">
      <c r="A2" s="1" t="s">
        <v>28</v>
      </c>
      <c r="B2" s="1">
        <v>82737.6</v>
      </c>
      <c r="C2" s="1">
        <v>86150.2</v>
      </c>
      <c r="D2" s="1">
        <v>83412.7</v>
      </c>
      <c r="E2" s="1">
        <v>90232</v>
      </c>
      <c r="F2" s="1">
        <v>82901.5</v>
      </c>
      <c r="G2" s="1">
        <v>85141.2</v>
      </c>
      <c r="H2" s="1">
        <v>96033.5</v>
      </c>
      <c r="I2" s="1">
        <v>101573.9</v>
      </c>
      <c r="J2" s="1">
        <v>85647.4</v>
      </c>
      <c r="K2" s="1">
        <v>88641.3</v>
      </c>
      <c r="L2" s="1">
        <v>83092.6</v>
      </c>
      <c r="M2" s="1">
        <v>88449.7</v>
      </c>
      <c r="N2" s="1">
        <f>SUM(B2:M2)</f>
        <v>1054013.6</v>
      </c>
    </row>
    <row r="3" spans="1:13" ht="12.75">
      <c r="A3" s="38" t="s">
        <v>50</v>
      </c>
      <c r="B3" s="1">
        <v>82737.6</v>
      </c>
      <c r="C3" s="1">
        <v>168887.8</v>
      </c>
      <c r="D3" s="1">
        <v>252300.5</v>
      </c>
      <c r="E3" s="1">
        <v>342532.5</v>
      </c>
      <c r="F3" s="1">
        <v>425434</v>
      </c>
      <c r="G3" s="1">
        <v>510575.2</v>
      </c>
      <c r="H3" s="1">
        <v>606608.7</v>
      </c>
      <c r="I3" s="1">
        <v>708182.6</v>
      </c>
      <c r="J3" s="1">
        <v>793830</v>
      </c>
      <c r="K3" s="1">
        <v>882471.3</v>
      </c>
      <c r="L3" s="1">
        <v>965563.9</v>
      </c>
      <c r="M3" s="1">
        <v>1054013.6</v>
      </c>
    </row>
    <row r="4" spans="1:14" ht="12.75">
      <c r="A4" s="1" t="s">
        <v>71</v>
      </c>
      <c r="B4" s="1">
        <v>61025.62</v>
      </c>
      <c r="C4" s="1">
        <v>52389.1</v>
      </c>
      <c r="D4" s="1">
        <v>54492.99999999999</v>
      </c>
      <c r="E4" s="1">
        <v>55383.263</v>
      </c>
      <c r="F4" s="1">
        <v>51759.498</v>
      </c>
      <c r="G4" s="1">
        <v>58327.687</v>
      </c>
      <c r="H4" s="1">
        <v>55368.629</v>
      </c>
      <c r="I4" s="1">
        <v>55400.287</v>
      </c>
      <c r="J4" s="1">
        <v>56809.963</v>
      </c>
      <c r="K4" s="1">
        <v>54762.96800000001</v>
      </c>
      <c r="L4" s="1">
        <v>55328.289</v>
      </c>
      <c r="M4" s="1">
        <v>56370.3</v>
      </c>
      <c r="N4" s="1">
        <f>SUM(B4:M4)</f>
        <v>667418.604</v>
      </c>
    </row>
    <row r="5" spans="1:13" ht="12.75">
      <c r="A5" s="38" t="s">
        <v>50</v>
      </c>
      <c r="B5" s="1">
        <v>61025.62</v>
      </c>
      <c r="C5" s="1">
        <v>113414.72</v>
      </c>
      <c r="D5" s="1">
        <v>167907.72</v>
      </c>
      <c r="E5" s="1">
        <v>223290.983</v>
      </c>
      <c r="F5" s="1">
        <v>275050.481</v>
      </c>
      <c r="G5" s="1">
        <v>333378.168</v>
      </c>
      <c r="H5" s="1">
        <v>388746.797</v>
      </c>
      <c r="I5" s="1">
        <v>444147.08400000003</v>
      </c>
      <c r="J5" s="1">
        <v>500957.047</v>
      </c>
      <c r="K5" s="1">
        <v>555720.015</v>
      </c>
      <c r="L5" s="1">
        <v>611048.304</v>
      </c>
      <c r="M5" s="1">
        <v>667418.604</v>
      </c>
    </row>
    <row r="6" spans="1:14" ht="15">
      <c r="A6" s="39" t="s">
        <v>72</v>
      </c>
      <c r="B6" s="40">
        <v>0.7375802537177776</v>
      </c>
      <c r="C6" s="40">
        <v>0.671538855974203</v>
      </c>
      <c r="D6" s="40">
        <v>0.6655068856383558</v>
      </c>
      <c r="E6" s="40">
        <v>0.6518826184376665</v>
      </c>
      <c r="F6" s="40">
        <v>0.64651739400236</v>
      </c>
      <c r="G6" s="40">
        <v>0.6529462613930328</v>
      </c>
      <c r="H6" s="40">
        <v>0.6408526567456089</v>
      </c>
      <c r="I6" s="40">
        <v>0.6271646380467412</v>
      </c>
      <c r="J6" s="40">
        <v>0.6310633851076427</v>
      </c>
      <c r="K6" s="40">
        <v>0.6297315448105791</v>
      </c>
      <c r="L6" s="40">
        <v>0.6328408756789685</v>
      </c>
      <c r="M6" s="40">
        <v>0.6332163114403837</v>
      </c>
      <c r="N6" s="39"/>
    </row>
    <row r="7" spans="1:13" s="41" customFormat="1" ht="30.75" customHeight="1">
      <c r="A7" s="41" t="s">
        <v>17</v>
      </c>
      <c r="B7" s="42">
        <v>0.7375802537177776</v>
      </c>
      <c r="C7" s="42">
        <v>0.6081135040893695</v>
      </c>
      <c r="D7" s="42">
        <v>0.6532938029820399</v>
      </c>
      <c r="E7" s="42">
        <v>0.6137873814167922</v>
      </c>
      <c r="F7" s="42">
        <v>0.6243493543542638</v>
      </c>
      <c r="G7" s="42">
        <v>0.6850700600884179</v>
      </c>
      <c r="H7" s="42">
        <v>0.5765553582864313</v>
      </c>
      <c r="I7" s="42">
        <v>0.5454185277910959</v>
      </c>
      <c r="J7" s="42">
        <v>0.663300497154613</v>
      </c>
      <c r="K7" s="42">
        <v>0.6178042063913775</v>
      </c>
      <c r="L7" s="42">
        <v>0.6658630130721628</v>
      </c>
      <c r="M7" s="42">
        <v>0.6373147676023775</v>
      </c>
    </row>
    <row r="9" spans="1:13" ht="12.75">
      <c r="A9" s="1" t="s">
        <v>94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70</v>
      </c>
    </row>
    <row r="10" spans="1:14" ht="12.75">
      <c r="A10" s="1" t="s">
        <v>28</v>
      </c>
      <c r="B10" s="1">
        <f>data!E13*10^6</f>
        <v>80992.6</v>
      </c>
      <c r="C10" s="1">
        <f>data!F13*10^6</f>
        <v>91601.4</v>
      </c>
      <c r="D10" s="1">
        <f>data!G13*10^6</f>
        <v>82520.4</v>
      </c>
      <c r="E10" s="1">
        <f>data!H13*10^6</f>
        <v>86572.9</v>
      </c>
      <c r="F10" s="1">
        <f>data!I13*10^6</f>
        <v>0</v>
      </c>
      <c r="G10" s="1">
        <f>data!J13*10^6</f>
        <v>0</v>
      </c>
      <c r="H10" s="1">
        <f>data!K13*10^6</f>
        <v>0</v>
      </c>
      <c r="I10" s="1">
        <f>data!L13*10^6</f>
        <v>0</v>
      </c>
      <c r="J10" s="1">
        <f>data!M13*10^6</f>
        <v>0</v>
      </c>
      <c r="K10" s="1">
        <f>data!N13*10^6</f>
        <v>0</v>
      </c>
      <c r="L10" s="1">
        <f>data!O13*10^6</f>
        <v>0</v>
      </c>
      <c r="M10" s="1">
        <f>data!P13*10^6</f>
        <v>0</v>
      </c>
      <c r="N10" s="1">
        <f>SUM(B10:M10)</f>
        <v>341687.3</v>
      </c>
    </row>
    <row r="11" spans="1:13" ht="12.75">
      <c r="A11" s="38" t="s">
        <v>50</v>
      </c>
      <c r="B11" s="1">
        <f>B10</f>
        <v>80992.6</v>
      </c>
      <c r="C11" s="1">
        <f aca="true" t="shared" si="0" ref="C11:M11">B11+C10</f>
        <v>172594</v>
      </c>
      <c r="D11" s="1">
        <f t="shared" si="0"/>
        <v>255114.4</v>
      </c>
      <c r="E11" s="1">
        <f t="shared" si="0"/>
        <v>341687.3</v>
      </c>
      <c r="F11" s="1">
        <f t="shared" si="0"/>
        <v>341687.3</v>
      </c>
      <c r="G11" s="1">
        <f t="shared" si="0"/>
        <v>341687.3</v>
      </c>
      <c r="H11" s="1">
        <f t="shared" si="0"/>
        <v>341687.3</v>
      </c>
      <c r="I11" s="1">
        <f t="shared" si="0"/>
        <v>341687.3</v>
      </c>
      <c r="J11" s="1">
        <f t="shared" si="0"/>
        <v>341687.3</v>
      </c>
      <c r="K11" s="1">
        <f t="shared" si="0"/>
        <v>341687.3</v>
      </c>
      <c r="L11" s="1">
        <f t="shared" si="0"/>
        <v>341687.3</v>
      </c>
      <c r="M11" s="1">
        <f t="shared" si="0"/>
        <v>341687.3</v>
      </c>
    </row>
    <row r="12" spans="1:14" ht="12.75">
      <c r="A12" s="1" t="s">
        <v>71</v>
      </c>
      <c r="B12" s="46">
        <f>+'[2]23'!E59*1000</f>
        <v>55743.95999999999</v>
      </c>
      <c r="C12" s="46">
        <f>+'[2]23'!F59*1000</f>
        <v>57172.00000000001</v>
      </c>
      <c r="D12" s="46">
        <f>+'[2]23'!G59*1000</f>
        <v>55305</v>
      </c>
      <c r="E12" s="46">
        <f>+'[2]23'!I59*1000</f>
        <v>51119</v>
      </c>
      <c r="F12" s="46">
        <f>+'[2]23'!J59*1000</f>
        <v>0</v>
      </c>
      <c r="G12" s="46">
        <f>+'[2]23'!K59*1000</f>
        <v>0</v>
      </c>
      <c r="H12" s="46">
        <f>+'[2]23'!M59*1000</f>
        <v>0</v>
      </c>
      <c r="I12" s="46">
        <f>+'[2]23'!N59*1000</f>
        <v>0</v>
      </c>
      <c r="J12" s="46">
        <f>+'[2]23'!O59*1000</f>
        <v>0</v>
      </c>
      <c r="K12" s="46">
        <f>+'[2]23'!Q59*1000</f>
        <v>0</v>
      </c>
      <c r="L12" s="46">
        <f>+'[2]23'!R59*1000</f>
        <v>0</v>
      </c>
      <c r="M12" s="46">
        <f>+'[2]23'!S59*1000</f>
        <v>0</v>
      </c>
      <c r="N12" s="46">
        <f>SUM(B12:M12)</f>
        <v>219339.96</v>
      </c>
    </row>
    <row r="13" spans="1:13" ht="12.75">
      <c r="A13" s="38" t="s">
        <v>50</v>
      </c>
      <c r="B13" s="1">
        <f>B12</f>
        <v>55743.95999999999</v>
      </c>
      <c r="C13" s="1">
        <f aca="true" t="shared" si="1" ref="C13:M13">B13+C12</f>
        <v>112915.95999999999</v>
      </c>
      <c r="D13" s="1">
        <f t="shared" si="1"/>
        <v>168220.96</v>
      </c>
      <c r="E13" s="1">
        <f t="shared" si="1"/>
        <v>219339.96</v>
      </c>
      <c r="F13" s="1">
        <f t="shared" si="1"/>
        <v>219339.96</v>
      </c>
      <c r="G13" s="1">
        <f t="shared" si="1"/>
        <v>219339.96</v>
      </c>
      <c r="H13" s="1">
        <f t="shared" si="1"/>
        <v>219339.96</v>
      </c>
      <c r="I13" s="1">
        <f t="shared" si="1"/>
        <v>219339.96</v>
      </c>
      <c r="J13" s="1">
        <f t="shared" si="1"/>
        <v>219339.96</v>
      </c>
      <c r="K13" s="1">
        <f t="shared" si="1"/>
        <v>219339.96</v>
      </c>
      <c r="L13" s="1">
        <f t="shared" si="1"/>
        <v>219339.96</v>
      </c>
      <c r="M13" s="1">
        <f t="shared" si="1"/>
        <v>219339.96</v>
      </c>
    </row>
    <row r="14" spans="1:14" ht="15">
      <c r="A14" s="39" t="s">
        <v>72</v>
      </c>
      <c r="B14" s="40">
        <f>B13/B11</f>
        <v>0.6882599151033549</v>
      </c>
      <c r="C14" s="40">
        <f aca="true" t="shared" si="2" ref="C14:M14">C13/C11</f>
        <v>0.6542287680915906</v>
      </c>
      <c r="D14" s="40">
        <f t="shared" si="2"/>
        <v>0.6593942168689811</v>
      </c>
      <c r="E14" s="40">
        <f t="shared" si="2"/>
        <v>0.641931848213264</v>
      </c>
      <c r="F14" s="40">
        <f t="shared" si="2"/>
        <v>0.641931848213264</v>
      </c>
      <c r="G14" s="40">
        <f t="shared" si="2"/>
        <v>0.641931848213264</v>
      </c>
      <c r="H14" s="40">
        <f t="shared" si="2"/>
        <v>0.641931848213264</v>
      </c>
      <c r="I14" s="40">
        <f t="shared" si="2"/>
        <v>0.641931848213264</v>
      </c>
      <c r="J14" s="40">
        <f t="shared" si="2"/>
        <v>0.641931848213264</v>
      </c>
      <c r="K14" s="40">
        <f t="shared" si="2"/>
        <v>0.641931848213264</v>
      </c>
      <c r="L14" s="40">
        <f t="shared" si="2"/>
        <v>0.641931848213264</v>
      </c>
      <c r="M14" s="40">
        <f t="shared" si="2"/>
        <v>0.641931848213264</v>
      </c>
      <c r="N14" s="39"/>
    </row>
    <row r="15" spans="1:13" s="41" customFormat="1" ht="21.75" customHeight="1">
      <c r="A15" s="41" t="s">
        <v>17</v>
      </c>
      <c r="B15" s="43">
        <f>B12/B10</f>
        <v>0.6882599151033549</v>
      </c>
      <c r="C15" s="43">
        <f aca="true" t="shared" si="3" ref="C15:M15">C12/C10</f>
        <v>0.6241389323743961</v>
      </c>
      <c r="D15" s="43">
        <f t="shared" si="3"/>
        <v>0.6701979146974567</v>
      </c>
      <c r="E15" s="43">
        <f t="shared" si="3"/>
        <v>0.5904734622497341</v>
      </c>
      <c r="F15" s="43" t="e">
        <f t="shared" si="3"/>
        <v>#DIV/0!</v>
      </c>
      <c r="G15" s="43" t="e">
        <f t="shared" si="3"/>
        <v>#DIV/0!</v>
      </c>
      <c r="H15" s="43" t="e">
        <f t="shared" si="3"/>
        <v>#DIV/0!</v>
      </c>
      <c r="I15" s="43" t="e">
        <f t="shared" si="3"/>
        <v>#DIV/0!</v>
      </c>
      <c r="J15" s="43" t="e">
        <f t="shared" si="3"/>
        <v>#DIV/0!</v>
      </c>
      <c r="K15" s="43" t="e">
        <f t="shared" si="3"/>
        <v>#DIV/0!</v>
      </c>
      <c r="L15" s="43" t="e">
        <f t="shared" si="3"/>
        <v>#DIV/0!</v>
      </c>
      <c r="M15" s="43" t="e">
        <f t="shared" si="3"/>
        <v>#DIV/0!</v>
      </c>
    </row>
    <row r="16" spans="7:13" ht="12.75">
      <c r="G16" s="1">
        <f>SUM(E10:G10)</f>
        <v>86572.9</v>
      </c>
      <c r="J16" s="1">
        <f>SUM(H10:J10)</f>
        <v>0</v>
      </c>
      <c r="M16" s="1">
        <f>SUM(K10:M10)</f>
        <v>0</v>
      </c>
    </row>
    <row r="17" spans="7:13" ht="12.75">
      <c r="G17" s="1">
        <f>SUM(E12:G12)</f>
        <v>51119</v>
      </c>
      <c r="J17" s="1">
        <f>SUM(H12:J12)</f>
        <v>0</v>
      </c>
      <c r="M17" s="1">
        <f>SUM(K12:M12)</f>
        <v>0</v>
      </c>
    </row>
    <row r="18" spans="7:13" ht="12.75">
      <c r="G18" s="1">
        <f>G17/G16</f>
        <v>0.5904734622497341</v>
      </c>
      <c r="J18" s="1" t="e">
        <f>J17/J16</f>
        <v>#DIV/0!</v>
      </c>
      <c r="M18" s="1" t="e">
        <f>M17/M16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55">
      <selection activeCell="J21" sqref="J21"/>
    </sheetView>
  </sheetViews>
  <sheetFormatPr defaultColWidth="9.140625" defaultRowHeight="15"/>
  <sheetData>
    <row r="1" ht="15">
      <c r="A1" t="s">
        <v>12</v>
      </c>
    </row>
    <row r="2" ht="15">
      <c r="A2" t="s">
        <v>28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7" ht="15">
      <c r="A7" t="s">
        <v>12</v>
      </c>
    </row>
    <row r="8" spans="1:2" ht="15">
      <c r="A8" s="104" t="s">
        <v>25</v>
      </c>
      <c r="B8" s="104" t="s">
        <v>87</v>
      </c>
    </row>
    <row r="9" spans="1:2" ht="15">
      <c r="A9" s="104" t="s">
        <v>0</v>
      </c>
      <c r="B9" s="104">
        <f>data!E4</f>
        <v>14</v>
      </c>
    </row>
    <row r="10" spans="1:2" ht="15">
      <c r="A10" s="104" t="s">
        <v>1</v>
      </c>
      <c r="B10" s="104">
        <f>data!F4</f>
        <v>9</v>
      </c>
    </row>
    <row r="11" spans="1:2" ht="15">
      <c r="A11" s="104" t="s">
        <v>2</v>
      </c>
      <c r="B11" s="104">
        <f>data!G4</f>
        <v>16</v>
      </c>
    </row>
    <row r="12" spans="1:2" ht="15">
      <c r="A12" s="104" t="s">
        <v>3</v>
      </c>
      <c r="B12" s="104">
        <f>data!H$4</f>
        <v>18</v>
      </c>
    </row>
    <row r="13" spans="1:2" ht="15">
      <c r="A13" s="104" t="s">
        <v>4</v>
      </c>
      <c r="B13" s="104">
        <f>data!I4</f>
        <v>0</v>
      </c>
    </row>
    <row r="14" spans="1:2" ht="15">
      <c r="A14" s="104" t="s">
        <v>5</v>
      </c>
      <c r="B14" s="104">
        <f>data!J4</f>
        <v>0</v>
      </c>
    </row>
    <row r="15" spans="1:2" ht="15">
      <c r="A15" s="104" t="s">
        <v>6</v>
      </c>
      <c r="B15" s="104">
        <f>data!K4</f>
        <v>0</v>
      </c>
    </row>
    <row r="16" spans="1:2" ht="15">
      <c r="A16" s="104" t="s">
        <v>7</v>
      </c>
      <c r="B16" s="104">
        <f>data!L4</f>
        <v>0</v>
      </c>
    </row>
    <row r="17" spans="1:2" ht="15">
      <c r="A17" s="104" t="s">
        <v>8</v>
      </c>
      <c r="B17" s="104">
        <f>data!M4</f>
        <v>0</v>
      </c>
    </row>
    <row r="18" spans="1:2" ht="15">
      <c r="A18" s="104" t="s">
        <v>9</v>
      </c>
      <c r="B18" s="104">
        <f>data!N4</f>
        <v>0</v>
      </c>
    </row>
    <row r="19" spans="1:2" ht="15">
      <c r="A19" s="104" t="s">
        <v>10</v>
      </c>
      <c r="B19" s="104">
        <f>data!O4</f>
        <v>0</v>
      </c>
    </row>
    <row r="20" spans="1:2" ht="15">
      <c r="A20" s="104" t="s">
        <v>11</v>
      </c>
      <c r="B20" s="104">
        <f>data!P4</f>
        <v>0</v>
      </c>
    </row>
    <row r="23" ht="15">
      <c r="A23" t="s">
        <v>80</v>
      </c>
    </row>
    <row r="24" spans="1:2" ht="15">
      <c r="A24" s="104" t="s">
        <v>17</v>
      </c>
      <c r="B24" s="104" t="s">
        <v>86</v>
      </c>
    </row>
    <row r="25" spans="1:2" ht="15">
      <c r="A25" s="104" t="s">
        <v>0</v>
      </c>
      <c r="B25" s="105">
        <f>data!E13</f>
        <v>0.08099260000000001</v>
      </c>
    </row>
    <row r="26" spans="1:2" ht="15">
      <c r="A26" s="104" t="s">
        <v>1</v>
      </c>
      <c r="B26" s="105">
        <f>data!F13</f>
        <v>0.0916014</v>
      </c>
    </row>
    <row r="27" spans="1:2" ht="15">
      <c r="A27" s="104" t="s">
        <v>2</v>
      </c>
      <c r="B27" s="105">
        <f>data!G13</f>
        <v>0.0825204</v>
      </c>
    </row>
    <row r="28" spans="1:2" ht="15">
      <c r="A28" s="104" t="s">
        <v>3</v>
      </c>
      <c r="B28" s="105">
        <f>data!H13</f>
        <v>0.0865729</v>
      </c>
    </row>
    <row r="29" spans="1:2" ht="15">
      <c r="A29" s="104" t="s">
        <v>4</v>
      </c>
      <c r="B29" s="105">
        <f>data!I13</f>
        <v>0</v>
      </c>
    </row>
    <row r="30" spans="1:2" ht="15">
      <c r="A30" s="104" t="s">
        <v>5</v>
      </c>
      <c r="B30" s="105">
        <f>data!J13</f>
        <v>0</v>
      </c>
    </row>
    <row r="31" spans="1:2" ht="15">
      <c r="A31" s="104" t="s">
        <v>6</v>
      </c>
      <c r="B31" s="105">
        <f>data!K13</f>
        <v>0</v>
      </c>
    </row>
    <row r="32" spans="1:2" ht="15">
      <c r="A32" s="104" t="s">
        <v>7</v>
      </c>
      <c r="B32" s="105">
        <f>data!L13</f>
        <v>0</v>
      </c>
    </row>
    <row r="33" spans="1:2" ht="15">
      <c r="A33" s="104" t="s">
        <v>8</v>
      </c>
      <c r="B33" s="105">
        <f>data!M13</f>
        <v>0</v>
      </c>
    </row>
    <row r="34" spans="1:2" ht="15">
      <c r="A34" s="104" t="s">
        <v>9</v>
      </c>
      <c r="B34" s="105">
        <f>data!N13</f>
        <v>0</v>
      </c>
    </row>
    <row r="35" spans="1:2" ht="15">
      <c r="A35" s="104" t="s">
        <v>10</v>
      </c>
      <c r="B35" s="105">
        <f>data!O13</f>
        <v>0</v>
      </c>
    </row>
    <row r="36" spans="1:2" ht="15">
      <c r="A36" s="104" t="s">
        <v>11</v>
      </c>
      <c r="B36" s="105">
        <f>data!P13</f>
        <v>0</v>
      </c>
    </row>
    <row r="39" ht="15">
      <c r="A39" t="s">
        <v>58</v>
      </c>
    </row>
    <row r="40" spans="1:2" ht="15">
      <c r="A40" s="104" t="s">
        <v>17</v>
      </c>
      <c r="B40" s="104"/>
    </row>
    <row r="41" spans="1:2" ht="15">
      <c r="A41" s="104" t="s">
        <v>0</v>
      </c>
      <c r="B41" s="105">
        <f>data!E19</f>
        <v>24.35196872806431</v>
      </c>
    </row>
    <row r="42" spans="1:2" ht="15">
      <c r="A42" s="104" t="s">
        <v>1</v>
      </c>
      <c r="B42" s="105">
        <f>data!F19</f>
        <v>25.211923892321135</v>
      </c>
    </row>
    <row r="43" spans="1:2" ht="15">
      <c r="A43" s="104" t="s">
        <v>2</v>
      </c>
      <c r="B43" s="105">
        <f>data!G19</f>
        <v>18.780756404357657</v>
      </c>
    </row>
    <row r="44" spans="1:2" ht="15">
      <c r="A44" s="104" t="s">
        <v>3</v>
      </c>
      <c r="B44" s="105">
        <f>data!H19</f>
        <v>15.730850013208675</v>
      </c>
    </row>
    <row r="45" spans="1:2" ht="15">
      <c r="A45" s="104" t="s">
        <v>4</v>
      </c>
      <c r="B45" s="105" t="e">
        <f>data!I19</f>
        <v>#DIV/0!</v>
      </c>
    </row>
    <row r="46" spans="1:2" ht="15">
      <c r="A46" s="104" t="s">
        <v>5</v>
      </c>
      <c r="B46" s="105" t="e">
        <f>data!J19</f>
        <v>#DIV/0!</v>
      </c>
    </row>
    <row r="47" spans="1:2" ht="15">
      <c r="A47" s="104" t="s">
        <v>6</v>
      </c>
      <c r="B47" s="105" t="e">
        <f>data!K19</f>
        <v>#DIV/0!</v>
      </c>
    </row>
    <row r="48" spans="1:2" ht="15">
      <c r="A48" s="104" t="s">
        <v>7</v>
      </c>
      <c r="B48" s="105" t="e">
        <f>data!L19</f>
        <v>#DIV/0!</v>
      </c>
    </row>
    <row r="49" spans="1:2" ht="15">
      <c r="A49" s="104" t="s">
        <v>8</v>
      </c>
      <c r="B49" s="105" t="e">
        <f>data!M19</f>
        <v>#DIV/0!</v>
      </c>
    </row>
    <row r="50" spans="1:2" ht="15">
      <c r="A50" s="104" t="s">
        <v>9</v>
      </c>
      <c r="B50" s="105" t="e">
        <f>data!N19</f>
        <v>#DIV/0!</v>
      </c>
    </row>
    <row r="51" spans="1:2" ht="15">
      <c r="A51" s="104" t="s">
        <v>10</v>
      </c>
      <c r="B51" s="105" t="e">
        <f>data!O19</f>
        <v>#DIV/0!</v>
      </c>
    </row>
    <row r="52" spans="1:2" ht="15">
      <c r="A52" s="104" t="s">
        <v>11</v>
      </c>
      <c r="B52" s="105" t="e">
        <f>data!P19</f>
        <v>#DIV/0!</v>
      </c>
    </row>
    <row r="55" ht="15">
      <c r="A55" t="s">
        <v>33</v>
      </c>
    </row>
    <row r="56" spans="1:2" ht="15">
      <c r="A56" s="104" t="s">
        <v>17</v>
      </c>
      <c r="B56" s="104"/>
    </row>
    <row r="57" spans="1:2" ht="15">
      <c r="A57" s="104" t="s">
        <v>0</v>
      </c>
      <c r="B57" s="105">
        <f>data!E22</f>
        <v>0.4646802162968488</v>
      </c>
    </row>
    <row r="58" spans="1:2" ht="15">
      <c r="A58" s="104" t="s">
        <v>1</v>
      </c>
      <c r="B58" s="105">
        <f>data!F22</f>
        <v>0.5420521924374223</v>
      </c>
    </row>
    <row r="59" spans="1:2" ht="15">
      <c r="A59" s="104" t="s">
        <v>2</v>
      </c>
      <c r="B59" s="105">
        <f>data!G22</f>
        <v>0.47155861596045595</v>
      </c>
    </row>
    <row r="60" spans="1:2" ht="15">
      <c r="A60" s="104" t="s">
        <v>3</v>
      </c>
      <c r="B60" s="105">
        <f>data!H22</f>
        <v>0.4932746080629492</v>
      </c>
    </row>
    <row r="61" spans="1:2" ht="15">
      <c r="A61" s="104" t="s">
        <v>4</v>
      </c>
      <c r="B61" s="105">
        <f>data!I22</f>
        <v>0</v>
      </c>
    </row>
    <row r="62" spans="1:2" ht="15">
      <c r="A62" s="104" t="s">
        <v>5</v>
      </c>
      <c r="B62" s="105">
        <f>data!J22</f>
        <v>0</v>
      </c>
    </row>
    <row r="63" spans="1:2" ht="15">
      <c r="A63" s="104" t="s">
        <v>6</v>
      </c>
      <c r="B63" s="105">
        <f>data!K22</f>
        <v>0</v>
      </c>
    </row>
    <row r="64" spans="1:2" ht="15">
      <c r="A64" s="104" t="s">
        <v>7</v>
      </c>
      <c r="B64" s="105">
        <f>data!L22</f>
        <v>0</v>
      </c>
    </row>
    <row r="65" spans="1:2" ht="15">
      <c r="A65" s="104" t="s">
        <v>8</v>
      </c>
      <c r="B65" s="105">
        <f>data!M22</f>
        <v>0</v>
      </c>
    </row>
    <row r="66" spans="1:2" ht="15">
      <c r="A66" s="104" t="s">
        <v>9</v>
      </c>
      <c r="B66" s="105">
        <f>data!N22</f>
        <v>0</v>
      </c>
    </row>
    <row r="67" spans="1:2" ht="15">
      <c r="A67" s="104" t="s">
        <v>10</v>
      </c>
      <c r="B67" s="105">
        <f>data!O22</f>
        <v>0</v>
      </c>
    </row>
    <row r="68" spans="1:2" ht="15">
      <c r="A68" s="104" t="s">
        <v>11</v>
      </c>
      <c r="B68" s="105">
        <f>data!P22</f>
        <v>0</v>
      </c>
    </row>
    <row r="71" ht="15">
      <c r="A71" t="s">
        <v>88</v>
      </c>
    </row>
    <row r="72" spans="1:4" ht="15">
      <c r="A72" s="104" t="s">
        <v>17</v>
      </c>
      <c r="B72" s="104" t="s">
        <v>89</v>
      </c>
      <c r="C72" s="104" t="s">
        <v>90</v>
      </c>
      <c r="D72" s="104" t="s">
        <v>88</v>
      </c>
    </row>
    <row r="73" spans="1:6" ht="15">
      <c r="A73" s="104" t="s">
        <v>0</v>
      </c>
      <c r="B73" s="105">
        <f>data!E25</f>
        <v>1.4601282600000003</v>
      </c>
      <c r="C73" s="105">
        <f>data!E28</f>
        <v>1.03141441</v>
      </c>
      <c r="D73" s="105">
        <f>B73-C73</f>
        <v>0.4287138500000003</v>
      </c>
      <c r="E73" s="106"/>
      <c r="F73" s="106"/>
    </row>
    <row r="74" spans="1:6" ht="15">
      <c r="A74" s="104" t="s">
        <v>1</v>
      </c>
      <c r="B74" s="105">
        <f>data!F25</f>
        <v>1.65984353</v>
      </c>
      <c r="C74" s="105">
        <f>data!F28</f>
        <v>1.3572859900000003</v>
      </c>
      <c r="D74" s="105">
        <f aca="true" t="shared" si="0" ref="D74:D84">B74-C74</f>
        <v>0.3025575399999998</v>
      </c>
      <c r="E74" s="106"/>
      <c r="F74" s="106"/>
    </row>
    <row r="75" spans="1:6" ht="15">
      <c r="A75" s="104" t="s">
        <v>2</v>
      </c>
      <c r="B75" s="105">
        <f>data!G25</f>
        <v>1.50267964</v>
      </c>
      <c r="C75" s="105">
        <f>data!G28</f>
        <v>1.05204949</v>
      </c>
      <c r="D75" s="105">
        <f t="shared" si="0"/>
        <v>0.45063015000000006</v>
      </c>
      <c r="E75" s="106"/>
      <c r="F75" s="106"/>
    </row>
    <row r="76" spans="1:6" ht="15">
      <c r="A76" s="104" t="s">
        <v>3</v>
      </c>
      <c r="B76" s="105">
        <f>data!H25</f>
        <v>1.5945900199999998</v>
      </c>
      <c r="C76" s="105">
        <f>data!H28</f>
        <v>0.99915958</v>
      </c>
      <c r="D76" s="105">
        <f t="shared" si="0"/>
        <v>0.5954304399999998</v>
      </c>
      <c r="E76" s="106"/>
      <c r="F76" s="106"/>
    </row>
    <row r="77" spans="1:6" ht="15">
      <c r="A77" s="104" t="s">
        <v>4</v>
      </c>
      <c r="B77" s="105">
        <f>data!I25</f>
        <v>0</v>
      </c>
      <c r="C77" s="105">
        <f>data!I28</f>
        <v>0</v>
      </c>
      <c r="D77" s="105">
        <f t="shared" si="0"/>
        <v>0</v>
      </c>
      <c r="E77" s="106"/>
      <c r="F77" s="106"/>
    </row>
    <row r="78" spans="1:6" ht="15">
      <c r="A78" s="104" t="s">
        <v>5</v>
      </c>
      <c r="B78" s="105">
        <f>data!J25</f>
        <v>0</v>
      </c>
      <c r="C78" s="105">
        <f>data!J28</f>
        <v>0</v>
      </c>
      <c r="D78" s="105">
        <f t="shared" si="0"/>
        <v>0</v>
      </c>
      <c r="E78" s="106"/>
      <c r="F78" s="106"/>
    </row>
    <row r="79" spans="1:6" ht="15">
      <c r="A79" s="104" t="s">
        <v>6</v>
      </c>
      <c r="B79" s="105">
        <f>data!K25</f>
        <v>0</v>
      </c>
      <c r="C79" s="105">
        <f>data!K28</f>
        <v>0</v>
      </c>
      <c r="D79" s="105">
        <f t="shared" si="0"/>
        <v>0</v>
      </c>
      <c r="E79" s="106"/>
      <c r="F79" s="106"/>
    </row>
    <row r="80" spans="1:6" ht="15">
      <c r="A80" s="104" t="s">
        <v>7</v>
      </c>
      <c r="B80" s="105">
        <f>data!L25</f>
        <v>0</v>
      </c>
      <c r="C80" s="105">
        <f>data!L28</f>
        <v>0</v>
      </c>
      <c r="D80" s="105">
        <f t="shared" si="0"/>
        <v>0</v>
      </c>
      <c r="E80" s="106"/>
      <c r="F80" s="106"/>
    </row>
    <row r="81" spans="1:6" ht="15">
      <c r="A81" s="104" t="s">
        <v>8</v>
      </c>
      <c r="B81" s="105">
        <f>data!M25</f>
        <v>0</v>
      </c>
      <c r="C81" s="105">
        <f>data!M28</f>
        <v>0</v>
      </c>
      <c r="D81" s="105">
        <f t="shared" si="0"/>
        <v>0</v>
      </c>
      <c r="E81" s="106"/>
      <c r="F81" s="106"/>
    </row>
    <row r="82" spans="1:4" ht="15">
      <c r="A82" s="104" t="s">
        <v>9</v>
      </c>
      <c r="B82" s="105">
        <f>data!N25</f>
        <v>0</v>
      </c>
      <c r="C82" s="105">
        <f>data!N28</f>
        <v>0</v>
      </c>
      <c r="D82" s="105">
        <f t="shared" si="0"/>
        <v>0</v>
      </c>
    </row>
    <row r="83" spans="1:4" ht="15">
      <c r="A83" s="104" t="s">
        <v>10</v>
      </c>
      <c r="B83" s="105">
        <f>data!O25</f>
        <v>0</v>
      </c>
      <c r="C83" s="105">
        <f>data!O28</f>
        <v>0</v>
      </c>
      <c r="D83" s="105">
        <f t="shared" si="0"/>
        <v>0</v>
      </c>
    </row>
    <row r="84" spans="1:4" ht="15">
      <c r="A84" s="104" t="s">
        <v>11</v>
      </c>
      <c r="B84" s="105">
        <f>data!P25</f>
        <v>0</v>
      </c>
      <c r="C84" s="105">
        <f>data!P28</f>
        <v>0</v>
      </c>
      <c r="D84" s="105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SRC</dc:creator>
  <cp:keywords/>
  <dc:description/>
  <cp:lastModifiedBy>วิจิตรา</cp:lastModifiedBy>
  <cp:lastPrinted>2017-02-14T07:28:38Z</cp:lastPrinted>
  <dcterms:created xsi:type="dcterms:W3CDTF">2009-12-15T03:23:40Z</dcterms:created>
  <dcterms:modified xsi:type="dcterms:W3CDTF">2018-02-07T09:04:32Z</dcterms:modified>
  <cp:category/>
  <cp:version/>
  <cp:contentType/>
  <cp:contentStatus/>
</cp:coreProperties>
</file>